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Questa_cartella_di_lavoro" defaultThemeVersion="124226"/>
  <bookViews>
    <workbookView xWindow="-15" yWindow="7200" windowWidth="19275" windowHeight="1245" tabRatio="521" firstSheet="1" activeTab="1"/>
  </bookViews>
  <sheets>
    <sheet name="sintesi" sheetId="72" state="hidden" r:id="rId1"/>
    <sheet name="ce" sheetId="70" r:id="rId2"/>
    <sheet name="sp" sheetId="69" r:id="rId3"/>
    <sheet name="parametri primari" sheetId="71" r:id="rId4"/>
    <sheet name="em score" sheetId="73" state="hidden" r:id="rId5"/>
  </sheets>
  <definedNames>
    <definedName name="AD">OFFSET(#REF!,0,0,COUNT(#REF!),1)</definedName>
    <definedName name="ANDAMENTO">#REF!</definedName>
    <definedName name="ANNI">OFFSET(#REF!,1,0,COUNTA(#REF!),1)</definedName>
    <definedName name="_xlnm.Print_Area" localSheetId="1">ce!$B$1:$K$50</definedName>
    <definedName name="_xlnm.Print_Area" localSheetId="3">'parametri primari'!$B$3:$L$30</definedName>
    <definedName name="_xlnm.Print_Area" localSheetId="0">sintesi!$B$2:$J$32</definedName>
    <definedName name="_xlnm.Print_Area" localSheetId="2">sp!$B$3:$M$66</definedName>
    <definedName name="CODICE_CFI">#REF!</definedName>
    <definedName name="CST">OFFSET(#REF!,0,0,COUNT(#REF!),1)</definedName>
    <definedName name="FACCINA">#REF!</definedName>
    <definedName name="PC_AD">OFFSET(#REF!,0,0,COUNTA(#REF!),COUNT(#REF!))</definedName>
    <definedName name="RATING" localSheetId="4">'em score'!$R$6:$S$22</definedName>
    <definedName name="RIEPILOGO">#REF!</definedName>
    <definedName name="SCEGLI">#REF!</definedName>
    <definedName name="SETTORE">#REF!</definedName>
    <definedName name="TREND">#REF!</definedName>
    <definedName name="VA">OFFSET(#REF!,0,0,COUNT(#REF!),1)</definedName>
    <definedName name="VALUTA">#REF!</definedName>
    <definedName name="VOLUME">#REF!</definedName>
    <definedName name="VP">OFFSET(#REF!,0,0,COUNT(#REF!),1)</definedName>
  </definedNames>
  <calcPr calcId="145621" iterate="1"/>
</workbook>
</file>

<file path=xl/calcChain.xml><?xml version="1.0" encoding="utf-8"?>
<calcChain xmlns="http://schemas.openxmlformats.org/spreadsheetml/2006/main">
  <c r="D30" i="71" l="1"/>
  <c r="D15" i="69"/>
  <c r="P50" i="69" l="1"/>
  <c r="N50" i="69"/>
  <c r="J50" i="69"/>
  <c r="H50" i="69"/>
  <c r="F50" i="69"/>
  <c r="P49" i="69"/>
  <c r="N49" i="69"/>
  <c r="J49" i="69"/>
  <c r="H49" i="69"/>
  <c r="F49" i="69"/>
  <c r="F42" i="69"/>
  <c r="P43" i="69"/>
  <c r="N43" i="69"/>
  <c r="F15" i="69"/>
  <c r="H15" i="69"/>
  <c r="H13" i="69"/>
  <c r="J13" i="69" s="1"/>
  <c r="F12" i="69"/>
  <c r="F11" i="69"/>
  <c r="F10" i="69"/>
  <c r="F9" i="69"/>
  <c r="Q14" i="70" l="1"/>
  <c r="N26" i="73" l="1"/>
  <c r="N24" i="73"/>
  <c r="N23" i="73"/>
  <c r="N2" i="73"/>
  <c r="N13" i="73" s="1"/>
  <c r="N22" i="71"/>
  <c r="N4" i="71"/>
  <c r="J23" i="72"/>
  <c r="C27" i="72"/>
  <c r="C25" i="72"/>
  <c r="C21" i="72"/>
  <c r="C17" i="72"/>
  <c r="C15" i="72"/>
  <c r="C13" i="72"/>
  <c r="P55" i="69" l="1"/>
  <c r="P48" i="69" s="1"/>
  <c r="P66" i="69" s="1"/>
  <c r="P37" i="69"/>
  <c r="P24" i="69"/>
  <c r="P17" i="69"/>
  <c r="P8" i="69"/>
  <c r="N30" i="71" s="1"/>
  <c r="P4" i="69"/>
  <c r="P50" i="70"/>
  <c r="P45" i="70"/>
  <c r="P37" i="70"/>
  <c r="P23" i="70"/>
  <c r="N23" i="71" s="1"/>
  <c r="P18" i="70"/>
  <c r="P14" i="70"/>
  <c r="N18" i="71" l="1"/>
  <c r="P21" i="69"/>
  <c r="N24" i="71"/>
  <c r="Q37" i="70"/>
  <c r="Q19" i="70"/>
  <c r="N6" i="71"/>
  <c r="P55" i="70"/>
  <c r="Q18" i="70"/>
  <c r="Q23" i="70"/>
  <c r="P53" i="70"/>
  <c r="P32" i="69"/>
  <c r="N16" i="73" s="1"/>
  <c r="Q10" i="70"/>
  <c r="Q21" i="70"/>
  <c r="Q35" i="70"/>
  <c r="Q11" i="70"/>
  <c r="Q22" i="70"/>
  <c r="P31" i="70"/>
  <c r="N7" i="71" s="1"/>
  <c r="N11" i="71" s="1"/>
  <c r="Q8" i="70"/>
  <c r="Q12" i="70"/>
  <c r="Q16" i="70"/>
  <c r="Q26" i="70"/>
  <c r="Q41" i="70"/>
  <c r="Q9" i="70"/>
  <c r="Q13" i="70"/>
  <c r="Q17" i="70"/>
  <c r="Q20" i="70"/>
  <c r="P27" i="70"/>
  <c r="Q33" i="70"/>
  <c r="Q6" i="70"/>
  <c r="Q24" i="70"/>
  <c r="Q7" i="70"/>
  <c r="Q25" i="70"/>
  <c r="Q36" i="70"/>
  <c r="N27" i="71" l="1"/>
  <c r="N26" i="71"/>
  <c r="N25" i="71"/>
  <c r="N15" i="73" s="1"/>
  <c r="N5" i="73" s="1"/>
  <c r="N28" i="71"/>
  <c r="Q27" i="70"/>
  <c r="N21" i="71"/>
  <c r="P56" i="70"/>
  <c r="P29" i="70"/>
  <c r="P30" i="70" s="1"/>
  <c r="Q30" i="70" s="1"/>
  <c r="N8" i="71" s="1"/>
  <c r="Q31" i="70"/>
  <c r="P49" i="70"/>
  <c r="Q29" i="70" l="1"/>
  <c r="N9" i="71" s="1"/>
  <c r="P39" i="70"/>
  <c r="P42" i="70" s="1"/>
  <c r="N18" i="73"/>
  <c r="N7" i="73" s="1"/>
  <c r="N12" i="71"/>
  <c r="Q39" i="70" l="1"/>
  <c r="P36" i="69"/>
  <c r="N17" i="73"/>
  <c r="N6" i="73" s="1"/>
  <c r="Q42" i="70"/>
  <c r="P44" i="70"/>
  <c r="N20" i="71" s="1"/>
  <c r="F37" i="69"/>
  <c r="N19" i="73" l="1"/>
  <c r="N29" i="71"/>
  <c r="N17" i="71"/>
  <c r="N19" i="71" s="1"/>
  <c r="P46" i="70"/>
  <c r="Q44" i="70"/>
  <c r="N10" i="71" s="1"/>
  <c r="D49" i="69"/>
  <c r="F41" i="69"/>
  <c r="N20" i="73" l="1"/>
  <c r="N8" i="73" s="1"/>
  <c r="N4" i="73" s="1"/>
  <c r="N9" i="73" s="1"/>
  <c r="N10" i="73" s="1"/>
  <c r="N14" i="71" s="1"/>
  <c r="P34" i="69"/>
  <c r="P69" i="69"/>
  <c r="H41" i="69"/>
  <c r="J41" i="69" s="1"/>
  <c r="D50" i="69"/>
  <c r="L22" i="71" l="1"/>
  <c r="J22" i="71"/>
  <c r="H22" i="71"/>
  <c r="F22" i="71"/>
  <c r="D22" i="71"/>
  <c r="J15" i="69" l="1"/>
  <c r="H12" i="69" l="1"/>
  <c r="J12" i="69" s="1"/>
  <c r="H11" i="69"/>
  <c r="J11" i="69" s="1"/>
  <c r="H10" i="69"/>
  <c r="J10" i="69" s="1"/>
  <c r="H9" i="69"/>
  <c r="F8" i="69"/>
  <c r="D8" i="69"/>
  <c r="F30" i="71" s="1"/>
  <c r="H8" i="69" l="1"/>
  <c r="J9" i="69"/>
  <c r="N8" i="69" l="1"/>
  <c r="J8" i="69"/>
  <c r="N14" i="70" l="1"/>
  <c r="J14" i="70"/>
  <c r="H14" i="70"/>
  <c r="F14" i="70"/>
  <c r="D14" i="70"/>
  <c r="D32" i="72" l="1"/>
  <c r="D31" i="72"/>
  <c r="D30" i="72"/>
  <c r="D23" i="70" l="1"/>
  <c r="D53" i="70" s="1"/>
  <c r="N23" i="70" l="1"/>
  <c r="N18" i="70"/>
  <c r="J23" i="70"/>
  <c r="J18" i="70"/>
  <c r="H23" i="70"/>
  <c r="H18" i="70"/>
  <c r="F23" i="70"/>
  <c r="F18" i="70"/>
  <c r="F27" i="70" l="1"/>
  <c r="D24" i="69"/>
  <c r="F24" i="69"/>
  <c r="H24" i="69"/>
  <c r="D24" i="71" l="1"/>
  <c r="D21" i="69"/>
  <c r="D26" i="71" l="1"/>
  <c r="I30" i="72" s="1"/>
  <c r="N55" i="69"/>
  <c r="N48" i="69" s="1"/>
  <c r="N66" i="69" s="1"/>
  <c r="J55" i="69"/>
  <c r="J48" i="69" s="1"/>
  <c r="J66" i="69" s="1"/>
  <c r="H55" i="69"/>
  <c r="F55" i="69"/>
  <c r="D55" i="69"/>
  <c r="A7" i="71"/>
  <c r="A8" i="71" s="1"/>
  <c r="A9" i="71" s="1"/>
  <c r="A10" i="71" s="1"/>
  <c r="A11" i="71" s="1"/>
  <c r="A12" i="71" s="1"/>
  <c r="A18" i="71" s="1"/>
  <c r="A19" i="71" s="1"/>
  <c r="A20" i="71" s="1"/>
  <c r="A21" i="71" s="1"/>
  <c r="A22" i="71" s="1"/>
  <c r="A23" i="71" s="1"/>
  <c r="A24" i="71" s="1"/>
  <c r="A25" i="71" s="1"/>
  <c r="A26" i="71" s="1"/>
  <c r="A27" i="71" s="1"/>
  <c r="A28" i="71" s="1"/>
  <c r="A29" i="71" s="1"/>
  <c r="A30" i="71" s="1"/>
  <c r="D37" i="69"/>
  <c r="H18" i="71" l="1"/>
  <c r="H48" i="69"/>
  <c r="H66" i="69" s="1"/>
  <c r="F18" i="71"/>
  <c r="F48" i="69"/>
  <c r="F66" i="69" s="1"/>
  <c r="D48" i="69"/>
  <c r="D18" i="71"/>
  <c r="J18" i="71"/>
  <c r="L18" i="71"/>
  <c r="N24" i="69" l="1"/>
  <c r="L24" i="71" s="1"/>
  <c r="J24" i="69"/>
  <c r="J24" i="71" s="1"/>
  <c r="H24" i="71"/>
  <c r="F24" i="71"/>
  <c r="D45" i="70"/>
  <c r="J21" i="69" l="1"/>
  <c r="J26" i="71" s="1"/>
  <c r="F21" i="69"/>
  <c r="F26" i="71" s="1"/>
  <c r="J30" i="72" s="1"/>
  <c r="D25" i="71"/>
  <c r="H21" i="69"/>
  <c r="H26" i="71" s="1"/>
  <c r="J19" i="72"/>
  <c r="E16" i="72" s="1"/>
  <c r="E20" i="72" s="1"/>
  <c r="C32" i="72"/>
  <c r="J25" i="71" l="1"/>
  <c r="H25" i="71"/>
  <c r="F25" i="71"/>
  <c r="C19" i="72"/>
  <c r="F4" i="70"/>
  <c r="H4" i="70" s="1"/>
  <c r="J4" i="70" s="1"/>
  <c r="L4" i="71" l="1"/>
  <c r="L23" i="71" l="1"/>
  <c r="J23" i="71"/>
  <c r="H23" i="71"/>
  <c r="F23" i="71"/>
  <c r="D23" i="71"/>
  <c r="D18" i="70"/>
  <c r="D27" i="70" l="1"/>
  <c r="D21" i="71" s="1"/>
  <c r="D55" i="70"/>
  <c r="D56" i="70" s="1"/>
  <c r="H53" i="70"/>
  <c r="J53" i="70"/>
  <c r="F53" i="70"/>
  <c r="N53" i="70"/>
  <c r="H27" i="70"/>
  <c r="H21" i="71" s="1"/>
  <c r="F21" i="71"/>
  <c r="J27" i="70"/>
  <c r="J21" i="71" s="1"/>
  <c r="N27" i="70"/>
  <c r="L21" i="71" s="1"/>
  <c r="N21" i="69"/>
  <c r="L26" i="71" s="1"/>
  <c r="L2" i="73"/>
  <c r="J2" i="73"/>
  <c r="H2" i="73"/>
  <c r="F2" i="73"/>
  <c r="F3" i="69"/>
  <c r="H3" i="69"/>
  <c r="J3" i="69"/>
  <c r="D3" i="69"/>
  <c r="N4" i="69"/>
  <c r="N37" i="69"/>
  <c r="N17" i="69"/>
  <c r="N50" i="70"/>
  <c r="N45" i="70"/>
  <c r="N37" i="70"/>
  <c r="L6" i="71" l="1"/>
  <c r="L27" i="71" s="1"/>
  <c r="N31" i="70"/>
  <c r="L7" i="71" s="1"/>
  <c r="L11" i="71" s="1"/>
  <c r="L25" i="71"/>
  <c r="L15" i="73" s="1"/>
  <c r="N32" i="69"/>
  <c r="O12" i="70"/>
  <c r="N55" i="70"/>
  <c r="N56" i="70" s="1"/>
  <c r="O41" i="70"/>
  <c r="O17" i="70"/>
  <c r="O11" i="70"/>
  <c r="O16" i="70"/>
  <c r="O10" i="70"/>
  <c r="O9" i="70"/>
  <c r="O18" i="70"/>
  <c r="O23" i="70"/>
  <c r="O27" i="70"/>
  <c r="O37" i="70"/>
  <c r="O7" i="70"/>
  <c r="O21" i="70"/>
  <c r="N29" i="70"/>
  <c r="O8" i="70"/>
  <c r="O25" i="70"/>
  <c r="O26" i="70"/>
  <c r="O33" i="70"/>
  <c r="O24" i="70"/>
  <c r="O22" i="70"/>
  <c r="O6" i="70"/>
  <c r="O13" i="70"/>
  <c r="O19" i="70"/>
  <c r="O20" i="70"/>
  <c r="O35" i="70"/>
  <c r="O36" i="70"/>
  <c r="N39" i="70" l="1"/>
  <c r="N30" i="70"/>
  <c r="O30" i="70" s="1"/>
  <c r="L8" i="71" s="1"/>
  <c r="O29" i="70"/>
  <c r="L9" i="71" s="1"/>
  <c r="O31" i="70"/>
  <c r="N49" i="70"/>
  <c r="O39" i="70" l="1"/>
  <c r="N42" i="70"/>
  <c r="O42" i="70" l="1"/>
  <c r="N44" i="70"/>
  <c r="L20" i="71" s="1"/>
  <c r="N46" i="70" l="1"/>
  <c r="O44" i="70"/>
  <c r="L10" i="71" s="1"/>
  <c r="L26" i="73" l="1"/>
  <c r="L24" i="73"/>
  <c r="L23" i="73"/>
  <c r="L18" i="73"/>
  <c r="L17" i="73"/>
  <c r="L16" i="73"/>
  <c r="L5" i="73" s="1"/>
  <c r="J26" i="73"/>
  <c r="J24" i="73"/>
  <c r="J23" i="73"/>
  <c r="H26" i="73"/>
  <c r="H24" i="73"/>
  <c r="H23" i="73"/>
  <c r="F26" i="73"/>
  <c r="F24" i="73"/>
  <c r="F23" i="73"/>
  <c r="D26" i="73"/>
  <c r="D24" i="73"/>
  <c r="D23" i="73"/>
  <c r="D2" i="73"/>
  <c r="D13" i="73" s="1"/>
  <c r="L6" i="73" l="1"/>
  <c r="L7" i="73"/>
  <c r="F13" i="73" l="1"/>
  <c r="H13" i="73" l="1"/>
  <c r="J13" i="73" l="1"/>
  <c r="L13" i="73" l="1"/>
  <c r="J45" i="70" l="1"/>
  <c r="H45" i="70"/>
  <c r="F45" i="70"/>
  <c r="D4" i="71" l="1"/>
  <c r="D31" i="70" l="1"/>
  <c r="D7" i="71" s="1"/>
  <c r="D11" i="71" s="1"/>
  <c r="E12" i="70"/>
  <c r="E10" i="70"/>
  <c r="E11" i="70"/>
  <c r="E17" i="70"/>
  <c r="E18" i="70"/>
  <c r="E16" i="70"/>
  <c r="J15" i="73"/>
  <c r="D15" i="73"/>
  <c r="F15" i="73"/>
  <c r="H15" i="73"/>
  <c r="E23" i="70"/>
  <c r="D6" i="71"/>
  <c r="D27" i="71" s="1"/>
  <c r="J37" i="69" l="1"/>
  <c r="J17" i="69"/>
  <c r="H37" i="69"/>
  <c r="H17" i="69"/>
  <c r="F17" i="69"/>
  <c r="F32" i="69" s="1"/>
  <c r="F16" i="73" s="1"/>
  <c r="F5" i="73" s="1"/>
  <c r="D17" i="69"/>
  <c r="D4" i="69"/>
  <c r="B1" i="69"/>
  <c r="B1" i="71" s="1"/>
  <c r="J50" i="70"/>
  <c r="J37" i="70"/>
  <c r="J31" i="70"/>
  <c r="H50" i="70"/>
  <c r="H37" i="70"/>
  <c r="H31" i="70"/>
  <c r="F50" i="70"/>
  <c r="D50" i="70"/>
  <c r="F37" i="70"/>
  <c r="F31" i="70"/>
  <c r="E22" i="70"/>
  <c r="E24" i="70"/>
  <c r="E35" i="70"/>
  <c r="D37" i="70"/>
  <c r="E37" i="70" s="1"/>
  <c r="E41" i="70"/>
  <c r="E25" i="70"/>
  <c r="E21" i="70"/>
  <c r="E13" i="70"/>
  <c r="E6" i="70"/>
  <c r="E7" i="70"/>
  <c r="E20" i="70"/>
  <c r="E36" i="70"/>
  <c r="E33" i="70"/>
  <c r="E26" i="70"/>
  <c r="E9" i="70"/>
  <c r="E8" i="70"/>
  <c r="E19" i="70"/>
  <c r="E31" i="70"/>
  <c r="D49" i="70"/>
  <c r="J32" i="69" l="1"/>
  <c r="D32" i="69"/>
  <c r="D28" i="71" s="1"/>
  <c r="H32" i="69"/>
  <c r="H30" i="71"/>
  <c r="J30" i="71"/>
  <c r="L30" i="71"/>
  <c r="G12" i="70"/>
  <c r="F55" i="70"/>
  <c r="F56" i="70" s="1"/>
  <c r="I12" i="70"/>
  <c r="H55" i="70"/>
  <c r="H56" i="70" s="1"/>
  <c r="K12" i="70"/>
  <c r="J55" i="70"/>
  <c r="J56" i="70" s="1"/>
  <c r="I10" i="70"/>
  <c r="I17" i="70"/>
  <c r="I9" i="70"/>
  <c r="I16" i="70"/>
  <c r="I11" i="70"/>
  <c r="I18" i="70"/>
  <c r="K11" i="70"/>
  <c r="K23" i="70"/>
  <c r="K10" i="70"/>
  <c r="K9" i="70"/>
  <c r="K17" i="70"/>
  <c r="K16" i="70"/>
  <c r="K18" i="70"/>
  <c r="O14" i="70"/>
  <c r="G9" i="70"/>
  <c r="G11" i="70"/>
  <c r="G17" i="70"/>
  <c r="G10" i="70"/>
  <c r="G16" i="70"/>
  <c r="G18" i="70"/>
  <c r="K33" i="70"/>
  <c r="J6" i="71"/>
  <c r="J27" i="71" s="1"/>
  <c r="H6" i="71"/>
  <c r="H27" i="71" s="1"/>
  <c r="G20" i="70"/>
  <c r="F6" i="71"/>
  <c r="F27" i="71" s="1"/>
  <c r="H4" i="71"/>
  <c r="F4" i="71"/>
  <c r="E27" i="70"/>
  <c r="K22" i="70"/>
  <c r="I41" i="70"/>
  <c r="I37" i="70"/>
  <c r="I26" i="70"/>
  <c r="I21" i="70"/>
  <c r="I36" i="70"/>
  <c r="I20" i="70"/>
  <c r="I23" i="70"/>
  <c r="I13" i="70"/>
  <c r="I25" i="70"/>
  <c r="I33" i="70"/>
  <c r="G24" i="70"/>
  <c r="G23" i="70"/>
  <c r="G13" i="70"/>
  <c r="G27" i="70"/>
  <c r="G14" i="70"/>
  <c r="G33" i="70"/>
  <c r="G41" i="70"/>
  <c r="G35" i="70"/>
  <c r="G19" i="70"/>
  <c r="G22" i="70"/>
  <c r="K41" i="70"/>
  <c r="K6" i="70"/>
  <c r="G21" i="70"/>
  <c r="I24" i="70"/>
  <c r="G25" i="70"/>
  <c r="I22" i="70"/>
  <c r="I7" i="70"/>
  <c r="F4" i="69"/>
  <c r="I19" i="70"/>
  <c r="I27" i="70"/>
  <c r="G7" i="70"/>
  <c r="G6" i="70"/>
  <c r="G37" i="70"/>
  <c r="K37" i="70"/>
  <c r="G26" i="70"/>
  <c r="G36" i="70"/>
  <c r="I14" i="70"/>
  <c r="G8" i="70"/>
  <c r="F29" i="70"/>
  <c r="F18" i="73" s="1"/>
  <c r="K21" i="70"/>
  <c r="K36" i="70"/>
  <c r="K20" i="70"/>
  <c r="I8" i="70"/>
  <c r="K13" i="70"/>
  <c r="I35" i="70"/>
  <c r="K19" i="70"/>
  <c r="H7" i="71"/>
  <c r="H11" i="71" s="1"/>
  <c r="J29" i="70"/>
  <c r="J18" i="73" s="1"/>
  <c r="K25" i="70"/>
  <c r="K26" i="70"/>
  <c r="K24" i="70"/>
  <c r="I6" i="70"/>
  <c r="K8" i="70"/>
  <c r="K7" i="70"/>
  <c r="K14" i="70"/>
  <c r="K35" i="70"/>
  <c r="H29" i="70"/>
  <c r="K27" i="70"/>
  <c r="D29" i="70"/>
  <c r="D18" i="73" s="1"/>
  <c r="D16" i="73" l="1"/>
  <c r="D5" i="73" s="1"/>
  <c r="J16" i="73"/>
  <c r="J5" i="73" s="1"/>
  <c r="H16" i="73"/>
  <c r="H5" i="73" s="1"/>
  <c r="F28" i="71"/>
  <c r="D12" i="71"/>
  <c r="H12" i="71"/>
  <c r="H4" i="69"/>
  <c r="H30" i="70"/>
  <c r="I30" i="70" s="1"/>
  <c r="H8" i="71" s="1"/>
  <c r="H18" i="73"/>
  <c r="J4" i="71"/>
  <c r="F12" i="71"/>
  <c r="J49" i="70"/>
  <c r="J7" i="71"/>
  <c r="J11" i="71" s="1"/>
  <c r="J39" i="70"/>
  <c r="J42" i="70" s="1"/>
  <c r="J17" i="73" s="1"/>
  <c r="H39" i="70"/>
  <c r="I39" i="70" s="1"/>
  <c r="F39" i="70"/>
  <c r="G39" i="70" s="1"/>
  <c r="F49" i="70"/>
  <c r="F7" i="71"/>
  <c r="F11" i="71" s="1"/>
  <c r="G31" i="70"/>
  <c r="J30" i="70"/>
  <c r="K30" i="70" s="1"/>
  <c r="J8" i="71" s="1"/>
  <c r="K31" i="70"/>
  <c r="F30" i="70"/>
  <c r="G30" i="70" s="1"/>
  <c r="F8" i="71" s="1"/>
  <c r="G29" i="70"/>
  <c r="F9" i="71" s="1"/>
  <c r="K29" i="70"/>
  <c r="J9" i="71" s="1"/>
  <c r="H49" i="70"/>
  <c r="I31" i="70"/>
  <c r="I29" i="70"/>
  <c r="H9" i="71" s="1"/>
  <c r="D39" i="70"/>
  <c r="E29" i="70"/>
  <c r="D9" i="71" s="1"/>
  <c r="D30" i="70"/>
  <c r="E30" i="70" s="1"/>
  <c r="D8" i="71" s="1"/>
  <c r="D7" i="73" l="1"/>
  <c r="F7" i="73"/>
  <c r="J6" i="73"/>
  <c r="J7" i="73"/>
  <c r="H28" i="71"/>
  <c r="H7" i="73"/>
  <c r="J28" i="71"/>
  <c r="F42" i="70"/>
  <c r="G42" i="70" s="1"/>
  <c r="J4" i="69"/>
  <c r="H42" i="70"/>
  <c r="K39" i="70"/>
  <c r="D42" i="70"/>
  <c r="E39" i="70"/>
  <c r="J44" i="70"/>
  <c r="J20" i="71" s="1"/>
  <c r="J43" i="69"/>
  <c r="K42" i="70"/>
  <c r="L28" i="71" l="1"/>
  <c r="J12" i="71"/>
  <c r="H44" i="70"/>
  <c r="H20" i="71" s="1"/>
  <c r="H17" i="73"/>
  <c r="H6" i="73" s="1"/>
  <c r="D44" i="70"/>
  <c r="D20" i="71" s="1"/>
  <c r="I31" i="72" s="1"/>
  <c r="D17" i="73"/>
  <c r="D6" i="73" s="1"/>
  <c r="F43" i="69"/>
  <c r="H42" i="69" s="1"/>
  <c r="F17" i="73"/>
  <c r="F6" i="73" s="1"/>
  <c r="F44" i="70"/>
  <c r="F20" i="71" s="1"/>
  <c r="J31" i="72" s="1"/>
  <c r="H43" i="69"/>
  <c r="I42" i="70"/>
  <c r="E42" i="70"/>
  <c r="D43" i="69"/>
  <c r="J46" i="70"/>
  <c r="K44" i="70"/>
  <c r="J10" i="71" s="1"/>
  <c r="F36" i="69" l="1"/>
  <c r="D36" i="69"/>
  <c r="D29" i="71" s="1"/>
  <c r="L12" i="71"/>
  <c r="I44" i="70"/>
  <c r="H10" i="71" s="1"/>
  <c r="H46" i="70"/>
  <c r="G44" i="70"/>
  <c r="F10" i="71" s="1"/>
  <c r="F46" i="70"/>
  <c r="D46" i="70"/>
  <c r="E44" i="70"/>
  <c r="D10" i="71" s="1"/>
  <c r="D66" i="69" l="1"/>
  <c r="D34" i="69" s="1"/>
  <c r="C23" i="72"/>
  <c r="C9" i="72" s="1"/>
  <c r="E24" i="72" s="1"/>
  <c r="F34" i="69"/>
  <c r="F29" i="71"/>
  <c r="D19" i="73"/>
  <c r="H36" i="69"/>
  <c r="F19" i="73"/>
  <c r="D17" i="71"/>
  <c r="D19" i="71" s="1"/>
  <c r="I32" i="72" s="1"/>
  <c r="D20" i="73" l="1"/>
  <c r="H34" i="69"/>
  <c r="H29" i="71"/>
  <c r="D69" i="69"/>
  <c r="D8" i="73"/>
  <c r="F17" i="71"/>
  <c r="F19" i="71" s="1"/>
  <c r="J32" i="72" s="1"/>
  <c r="J42" i="69"/>
  <c r="J36" i="69" s="1"/>
  <c r="J34" i="69" l="1"/>
  <c r="J29" i="71"/>
  <c r="H19" i="73"/>
  <c r="N36" i="69"/>
  <c r="D4" i="73"/>
  <c r="D9" i="73" s="1"/>
  <c r="F69" i="69"/>
  <c r="F20" i="73"/>
  <c r="F8" i="73" s="1"/>
  <c r="H17" i="71"/>
  <c r="H19" i="71" s="1"/>
  <c r="N34" i="69" l="1"/>
  <c r="L29" i="71"/>
  <c r="D10" i="73"/>
  <c r="J19" i="73"/>
  <c r="J17" i="71"/>
  <c r="J19" i="71" s="1"/>
  <c r="J20" i="73"/>
  <c r="F4" i="73"/>
  <c r="F9" i="73" s="1"/>
  <c r="F10" i="73" s="1"/>
  <c r="C31" i="72" s="1"/>
  <c r="H69" i="69"/>
  <c r="H20" i="73"/>
  <c r="H8" i="73" s="1"/>
  <c r="D14" i="71" l="1"/>
  <c r="C30" i="72"/>
  <c r="F14" i="71"/>
  <c r="J8" i="73"/>
  <c r="J4" i="73" s="1"/>
  <c r="J9" i="73" s="1"/>
  <c r="J10" i="73" s="1"/>
  <c r="J14" i="71" s="1"/>
  <c r="L17" i="71"/>
  <c r="L19" i="71" s="1"/>
  <c r="J69" i="69"/>
  <c r="L19" i="73"/>
  <c r="H4" i="73"/>
  <c r="H9" i="73" s="1"/>
  <c r="H10" i="73" s="1"/>
  <c r="H14" i="71" l="1"/>
  <c r="N69" i="69"/>
  <c r="L20" i="73"/>
  <c r="L8" i="73" s="1"/>
  <c r="L4" i="73" s="1"/>
  <c r="L9" i="73" s="1"/>
  <c r="L10" i="73" s="1"/>
  <c r="L14" i="71" s="1"/>
</calcChain>
</file>

<file path=xl/sharedStrings.xml><?xml version="1.0" encoding="utf-8"?>
<sst xmlns="http://schemas.openxmlformats.org/spreadsheetml/2006/main" count="328" uniqueCount="271">
  <si>
    <t xml:space="preserve"> VALORE DELLA PRODUZIONE</t>
  </si>
  <si>
    <t>COSTI DELLA PRODUZIONE</t>
  </si>
  <si>
    <t>STATO PATRIMONIALE</t>
  </si>
  <si>
    <t>.</t>
  </si>
  <si>
    <t>CONTO ECONOMICO</t>
  </si>
  <si>
    <t>VA / ADDETTI</t>
  </si>
  <si>
    <t>COSTO MEDIO ADDETTO</t>
  </si>
  <si>
    <t xml:space="preserve">CASH FLOW REDDITUALE </t>
  </si>
  <si>
    <t>CASH FLOW REDDITUALE  + TFR</t>
  </si>
  <si>
    <t>MARGINE OPERATIVO LORDO</t>
  </si>
  <si>
    <t>materie prime</t>
  </si>
  <si>
    <t>locazioni</t>
  </si>
  <si>
    <t xml:space="preserve">imposte </t>
  </si>
  <si>
    <t>altro</t>
  </si>
  <si>
    <t xml:space="preserve">ammortamenti </t>
  </si>
  <si>
    <t>personale</t>
  </si>
  <si>
    <t>RISULTATO LORDO</t>
  </si>
  <si>
    <t>RISULTATO NETTO</t>
  </si>
  <si>
    <t>VALORE AGGIUNTO</t>
  </si>
  <si>
    <t>NOME COOP</t>
  </si>
  <si>
    <t>note</t>
  </si>
  <si>
    <t>CREDITI VS SOCI PER VERS.</t>
  </si>
  <si>
    <t>partecipazioni</t>
  </si>
  <si>
    <t>crediti</t>
  </si>
  <si>
    <t>ATTIVO CIRCOLANTE</t>
  </si>
  <si>
    <t>riserve</t>
  </si>
  <si>
    <t>PATRIMONIO NETTO</t>
  </si>
  <si>
    <t>capitale</t>
  </si>
  <si>
    <t>utile (perdita) dell'esercizio</t>
  </si>
  <si>
    <t>CFI</t>
  </si>
  <si>
    <t>crediti tributari</t>
  </si>
  <si>
    <t>clienti</t>
  </si>
  <si>
    <t xml:space="preserve">disponibilità liquide </t>
  </si>
  <si>
    <t>DEBITI</t>
  </si>
  <si>
    <t>tributari e prev.li</t>
  </si>
  <si>
    <t>ACC TFR ANNUO</t>
  </si>
  <si>
    <t>parametri economici</t>
  </si>
  <si>
    <t xml:space="preserve"> VALORE PRODUZIONE</t>
  </si>
  <si>
    <t xml:space="preserve"> VALORE AGGIUNTO </t>
  </si>
  <si>
    <t xml:space="preserve"> MOL</t>
  </si>
  <si>
    <t xml:space="preserve"> RO </t>
  </si>
  <si>
    <t xml:space="preserve">  CASH FLOW</t>
  </si>
  <si>
    <t>VA /ADDETTO - N° ADDETTI</t>
  </si>
  <si>
    <t xml:space="preserve"> (ROI) REDDITIVITA' IMPIEGHI NETTI</t>
  </si>
  <si>
    <t>parametri patrimoniali</t>
  </si>
  <si>
    <t>PFN</t>
  </si>
  <si>
    <t>prestito sociale</t>
  </si>
  <si>
    <t>data entry nelle sole celle grigie, in e/000, con arrotondamento.</t>
  </si>
  <si>
    <t>INDEBITAMENTO</t>
  </si>
  <si>
    <t>PF LT / CASH FLOW</t>
  </si>
  <si>
    <t>CCNO</t>
  </si>
  <si>
    <t>CCNO/VP</t>
  </si>
  <si>
    <t>IMPIEGHI NETTI/VP</t>
  </si>
  <si>
    <t xml:space="preserve"> RIMANENZE  - gg </t>
  </si>
  <si>
    <t xml:space="preserve"> CLIENTI - gg</t>
  </si>
  <si>
    <t>FORNITORI - gg</t>
  </si>
  <si>
    <t>FONDO TFR</t>
  </si>
  <si>
    <t>FONDO ACC.TI</t>
  </si>
  <si>
    <t>proventi extra gc</t>
  </si>
  <si>
    <t>CHECK ATTIVO - PASSIVO</t>
  </si>
  <si>
    <t>coefficiente aggiuntivo</t>
  </si>
  <si>
    <t>em - score / valore</t>
  </si>
  <si>
    <t>em - score / classe di riferimento</t>
  </si>
  <si>
    <t xml:space="preserve">parametri di riferimento </t>
  </si>
  <si>
    <t>capitale investito</t>
  </si>
  <si>
    <t>utili non distribuiti</t>
  </si>
  <si>
    <t>risultato operativo</t>
  </si>
  <si>
    <t>patrimonio netto</t>
  </si>
  <si>
    <t>rettifiche su em score</t>
  </si>
  <si>
    <t>totale prestito sociale</t>
  </si>
  <si>
    <t>acconti</t>
  </si>
  <si>
    <t>ristorno capitalizzato ex ante</t>
  </si>
  <si>
    <t xml:space="preserve">crediti vs soci capitale </t>
  </si>
  <si>
    <t>dividendo</t>
  </si>
  <si>
    <t>risconti attivi</t>
  </si>
  <si>
    <t>risconti passivi</t>
  </si>
  <si>
    <t>debiti totali</t>
  </si>
  <si>
    <t>patrimonio netto / debiti. X4</t>
  </si>
  <si>
    <t>risultato operativo / totale attivo. X3</t>
  </si>
  <si>
    <t>utili non distributi / totale attivo. X2</t>
  </si>
  <si>
    <t>COEFFICIENTI</t>
  </si>
  <si>
    <t>1a</t>
  </si>
  <si>
    <t>1b</t>
  </si>
  <si>
    <t>1c</t>
  </si>
  <si>
    <t>1d</t>
  </si>
  <si>
    <t>variazioni magazzino</t>
  </si>
  <si>
    <t>lavori interni</t>
  </si>
  <si>
    <t>REGIONE</t>
  </si>
  <si>
    <t>SETTORE</t>
  </si>
  <si>
    <t>ATTIVITA'</t>
  </si>
  <si>
    <t>ASSOCIAZIONE</t>
  </si>
  <si>
    <t>MODELLO</t>
  </si>
  <si>
    <t>CAPITALE SOCIALE</t>
  </si>
  <si>
    <t>LAVORATORI</t>
  </si>
  <si>
    <t>ALTRI SOCI</t>
  </si>
  <si>
    <t>PRESTITO SOCIALE</t>
  </si>
  <si>
    <t>CAPITALE DI DEBITO</t>
  </si>
  <si>
    <t>TOTALE</t>
  </si>
  <si>
    <t>COSTRUZIONI</t>
  </si>
  <si>
    <t>DI CUI SOCI</t>
  </si>
  <si>
    <t>PREVALENTE</t>
  </si>
  <si>
    <t>SI/NO</t>
  </si>
  <si>
    <t>VALUTAZIONE</t>
  </si>
  <si>
    <t>SCORE ANALISTA</t>
  </si>
  <si>
    <t>RISCHIO MEDIO</t>
  </si>
  <si>
    <t>RISCHIO ALTO</t>
  </si>
  <si>
    <t>INDICATORI</t>
  </si>
  <si>
    <t>FRIULI VENEZIA GIULIA</t>
  </si>
  <si>
    <t>WBO</t>
  </si>
  <si>
    <t>gestione finanziaria netta</t>
  </si>
  <si>
    <t>DA</t>
  </si>
  <si>
    <t>A</t>
  </si>
  <si>
    <t>RATING</t>
  </si>
  <si>
    <t>01°  (AAA)</t>
  </si>
  <si>
    <t>RISCHIO MINIMO</t>
  </si>
  <si>
    <t>02°  (AA+)</t>
  </si>
  <si>
    <t>RISCHIO BASSO</t>
  </si>
  <si>
    <t>03°  (AA)</t>
  </si>
  <si>
    <t>04°  (AA-)</t>
  </si>
  <si>
    <t>05°  (A+)</t>
  </si>
  <si>
    <t>RISCHIO MEDIO BASSO</t>
  </si>
  <si>
    <t>06°  (A)</t>
  </si>
  <si>
    <t>07°  (A-)</t>
  </si>
  <si>
    <t>08°  (BBB+)</t>
  </si>
  <si>
    <t xml:space="preserve">RISCHIO ACCETTABILE </t>
  </si>
  <si>
    <t>09°  (BBB)</t>
  </si>
  <si>
    <t>10°  (BBB-)</t>
  </si>
  <si>
    <t>11°  (BB+)</t>
  </si>
  <si>
    <t>12°  (BB)</t>
  </si>
  <si>
    <t>13°  (BB-)</t>
  </si>
  <si>
    <t>14°  (B+)</t>
  </si>
  <si>
    <t>RISCHIO MEDIO ALTO</t>
  </si>
  <si>
    <t>15°  (B)</t>
  </si>
  <si>
    <t>16°  (B-)</t>
  </si>
  <si>
    <t>17°  (CCC+)</t>
  </si>
  <si>
    <t>18°  (CCC)</t>
  </si>
  <si>
    <t>19°  (CCC-)</t>
  </si>
  <si>
    <t>20°  (D)</t>
  </si>
  <si>
    <t xml:space="preserve">AZIENDA IN DEFAULT </t>
  </si>
  <si>
    <t>&gt; 8,15</t>
  </si>
  <si>
    <t>MACRO CLASSI</t>
  </si>
  <si>
    <t xml:space="preserve">COOPERATIVA </t>
  </si>
  <si>
    <t>variazione magazzino</t>
  </si>
  <si>
    <t>materie prime nette</t>
  </si>
  <si>
    <t>ricavi a</t>
  </si>
  <si>
    <t>ricavi b</t>
  </si>
  <si>
    <t>ricavi c</t>
  </si>
  <si>
    <t>ricavi d</t>
  </si>
  <si>
    <t>6a</t>
  </si>
  <si>
    <t>6b</t>
  </si>
  <si>
    <t>7a</t>
  </si>
  <si>
    <t>7b</t>
  </si>
  <si>
    <t>7c</t>
  </si>
  <si>
    <t>7d</t>
  </si>
  <si>
    <t>servizi a</t>
  </si>
  <si>
    <t>servizi b</t>
  </si>
  <si>
    <t>servizi c</t>
  </si>
  <si>
    <t>servizi</t>
  </si>
  <si>
    <t>costi fissi</t>
  </si>
  <si>
    <t>N° MEDIO ADDETTI</t>
  </si>
  <si>
    <t xml:space="preserve">margine di contribuzione % </t>
  </si>
  <si>
    <t>stima fatturato break even</t>
  </si>
  <si>
    <t>costi per servizi: stima % costi fissi</t>
  </si>
  <si>
    <t>ove possibile, scomporre i ricavi nelle principali categorie</t>
  </si>
  <si>
    <t>ove possibile, scomporre i costi per servizi nelle principali categorie</t>
  </si>
  <si>
    <t>crediti vs controllate/collegate</t>
  </si>
  <si>
    <t>debiti vs controllate/collegate</t>
  </si>
  <si>
    <t>INVESTIMENTI</t>
  </si>
  <si>
    <t>EM SCORE</t>
  </si>
  <si>
    <t>SETTORI</t>
  </si>
  <si>
    <t>SOCIALE</t>
  </si>
  <si>
    <t>SERVIZI</t>
  </si>
  <si>
    <t>INDUSTRIA</t>
  </si>
  <si>
    <t>IMPIANTISTICA E INFISSI</t>
  </si>
  <si>
    <t>OPERAZIONE</t>
  </si>
  <si>
    <t>START UP</t>
  </si>
  <si>
    <t>SVILUPPO</t>
  </si>
  <si>
    <t>CONSOLIDAMENTO</t>
  </si>
  <si>
    <t>ANBSC si abbina ad una delle 4</t>
  </si>
  <si>
    <t>APPALTI PUBBLICI, INFRASTRUTTURE STRADALI, IMPIANTI INDUSTRIALI, RETI IDRAULICHE</t>
  </si>
  <si>
    <t>CONFCOOPERATIVE</t>
  </si>
  <si>
    <t xml:space="preserve">PL </t>
  </si>
  <si>
    <t>CAPITALE DI DEBITO CFI</t>
  </si>
  <si>
    <t>NUOVO AUMENTO CAPITALE SOCI</t>
  </si>
  <si>
    <t>ccn / totale attivo. X1</t>
  </si>
  <si>
    <t>ccn</t>
  </si>
  <si>
    <t>1 AAA</t>
  </si>
  <si>
    <t>2 AA+</t>
  </si>
  <si>
    <t>2 AA</t>
  </si>
  <si>
    <t>2 AA-</t>
  </si>
  <si>
    <t>3 A+</t>
  </si>
  <si>
    <t>4 BBB+</t>
  </si>
  <si>
    <t>4 BBB</t>
  </si>
  <si>
    <t>4 BBB-</t>
  </si>
  <si>
    <t>5 BB+</t>
  </si>
  <si>
    <t>5 BB</t>
  </si>
  <si>
    <t>5 BB-</t>
  </si>
  <si>
    <t>6 B</t>
  </si>
  <si>
    <t>7 CCC</t>
  </si>
  <si>
    <t>8 D</t>
  </si>
  <si>
    <t>3 A</t>
  </si>
  <si>
    <t>3 A-</t>
  </si>
  <si>
    <t>numeri tabelle in e/000</t>
  </si>
  <si>
    <t>GARANZIE  SI/NO</t>
  </si>
  <si>
    <t>lavoratori</t>
  </si>
  <si>
    <t>altri soci</t>
  </si>
  <si>
    <t>C30</t>
  </si>
  <si>
    <t>E28/29/30</t>
  </si>
  <si>
    <t>F11/19</t>
  </si>
  <si>
    <t>ratei e risconti</t>
  </si>
  <si>
    <t>rimanenze</t>
  </si>
  <si>
    <t>risultato portato a nuovo</t>
  </si>
  <si>
    <t>autoliquidante e cassa</t>
  </si>
  <si>
    <t xml:space="preserve">fornitori </t>
  </si>
  <si>
    <t>fornitori</t>
  </si>
  <si>
    <t xml:space="preserve">rimanenze </t>
  </si>
  <si>
    <t>TOTALE IMPIEGHI</t>
  </si>
  <si>
    <t>TOTALE FONTI</t>
  </si>
  <si>
    <t>NOTE</t>
  </si>
  <si>
    <t>NUMERI CON INSERIMENTO MANUALI</t>
  </si>
  <si>
    <t>breve termine</t>
  </si>
  <si>
    <t>lungo termine</t>
  </si>
  <si>
    <t>banche e altri finanziatori</t>
  </si>
  <si>
    <t>PN + PS</t>
  </si>
  <si>
    <t>PN + PS/IMMOBILIZZAZIONI</t>
  </si>
  <si>
    <t>IMMOBILIZZAZIONI MAT.LI E IMM.LI</t>
  </si>
  <si>
    <t>IMMOBILIZZAZIONI FINANZIARIE</t>
  </si>
  <si>
    <t>J9/11/13/15/23</t>
  </si>
  <si>
    <t>clienti con criticità</t>
  </si>
  <si>
    <t xml:space="preserve">MEZZI PROPRI </t>
  </si>
  <si>
    <t>anno costituzione</t>
  </si>
  <si>
    <t xml:space="preserve">IMPIEGO CFI </t>
  </si>
  <si>
    <t>TOTALE IMPIEGO</t>
  </si>
  <si>
    <t>IMPIEGO / MEZZI PROPRI</t>
  </si>
  <si>
    <r>
      <rPr>
        <b/>
        <sz val="7"/>
        <color rgb="FF000066"/>
        <rFont val="Book Antiqua"/>
        <family val="1"/>
      </rPr>
      <t xml:space="preserve">DIFFERENZA POSITIVA: </t>
    </r>
    <r>
      <rPr>
        <sz val="7"/>
        <color rgb="FF000066"/>
        <rFont val="Book Antiqua"/>
        <family val="1"/>
      </rPr>
      <t xml:space="preserve">
FABBISOGNO DA COPRIRE: ULTERIORI RISORSE DA REPERIRE O IMPIEGHI DA RIDURRE</t>
    </r>
  </si>
  <si>
    <t>IMPIEGO PER ADDETTO</t>
  </si>
  <si>
    <r>
      <t xml:space="preserve">parametri primari       </t>
    </r>
    <r>
      <rPr>
        <sz val="10"/>
        <color rgb="FF000066"/>
        <rFont val="Book Antiqua"/>
        <family val="1"/>
      </rPr>
      <t xml:space="preserve">   e/000</t>
    </r>
  </si>
  <si>
    <r>
      <t xml:space="preserve">CCN </t>
    </r>
    <r>
      <rPr>
        <sz val="10"/>
        <color rgb="FF000066"/>
        <rFont val="Book Antiqua"/>
        <family val="1"/>
      </rPr>
      <t>e/000</t>
    </r>
  </si>
  <si>
    <r>
      <t xml:space="preserve">CCN </t>
    </r>
    <r>
      <rPr>
        <sz val="10"/>
        <color rgb="FF000066"/>
        <rFont val="Book Antiqua"/>
        <family val="1"/>
      </rPr>
      <t>%</t>
    </r>
  </si>
  <si>
    <t>altri fondi</t>
  </si>
  <si>
    <t>crediti diversi</t>
  </si>
  <si>
    <t>altri debiti</t>
  </si>
  <si>
    <t>oneri diversi di gestione</t>
  </si>
  <si>
    <t>20xx</t>
  </si>
  <si>
    <t>PROPOSTA CDA XX XX 2021</t>
  </si>
  <si>
    <t>DM 01 2021</t>
  </si>
  <si>
    <t>mutui quota lt</t>
  </si>
  <si>
    <t>mutui quota bt</t>
  </si>
  <si>
    <t>RISULTATO OPERATIVO</t>
  </si>
  <si>
    <t>azienda di origine</t>
  </si>
  <si>
    <t>EM SCORE 2021</t>
  </si>
  <si>
    <t>EM SCORE 2022</t>
  </si>
  <si>
    <t>CCN '21-'22</t>
  </si>
  <si>
    <t>PFLT/CASH FLOW '21-'22</t>
  </si>
  <si>
    <t>PFN/PN '21-'22</t>
  </si>
  <si>
    <t>LAVORATORI 2021</t>
  </si>
  <si>
    <t>ORGANO DI CONTROLLO</t>
  </si>
  <si>
    <t>F.DO REGIONALE WBO</t>
  </si>
  <si>
    <t>valori in euro/000</t>
  </si>
  <si>
    <t>oneri extra gc/acc.ti/sval.ni</t>
  </si>
  <si>
    <t>RISULTATO EXTRA GESTIONE CARATTERISTICA</t>
  </si>
  <si>
    <t>ULA</t>
  </si>
  <si>
    <t>acc.to tfr previsionale. Digitare zero se irrilevante o se non accantonato in azienda, altrimenti il 5% del costo del personale riepilogato in riga 25</t>
  </si>
  <si>
    <r>
      <rPr>
        <b/>
        <sz val="7"/>
        <color rgb="FF000066"/>
        <rFont val="Book Antiqua"/>
        <family val="1"/>
      </rPr>
      <t xml:space="preserve">DIFFERENZA NEGATIVA:  </t>
    </r>
    <r>
      <rPr>
        <sz val="7"/>
        <color rgb="FF000066"/>
        <rFont val="Book Antiqua"/>
        <family val="1"/>
      </rPr>
      <t xml:space="preserve">
DISPONIBILITA'  DA QUADRARE IN RIGA 31  O FONTI DA RIDURRE  </t>
    </r>
  </si>
  <si>
    <t xml:space="preserve">immateriali </t>
  </si>
  <si>
    <t>terreni e fabbricati</t>
  </si>
  <si>
    <t xml:space="preserve">materiali </t>
  </si>
  <si>
    <t>acc.to fondo 21-24</t>
  </si>
  <si>
    <t>investimenti  22</t>
  </si>
  <si>
    <t>investimenti 23-24</t>
  </si>
  <si>
    <t>ramo di azienda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</si>
</sst>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-2]\ * #,##0.00_-;\-[$€-2]\ * #,##0.00_-;_-[$€-2]\ * &quot;-&quot;??_-"/>
    <numFmt numFmtId="167" formatCode="#,##0%;[Red]\(#,##0%\)"/>
    <numFmt numFmtId="168" formatCode="###0;[Red]\(###0\)"/>
    <numFmt numFmtId="169" formatCode="_(* #,##0_);_(* \(#,##0\);_(* &quot;-&quot;??_);_(@_)"/>
    <numFmt numFmtId="170" formatCode="_-[$€]\ * #,##0.00_-;\-[$€]\ * #,##0.00_-;_-[$€]\ * &quot;-&quot;??_-;_-@_-"/>
    <numFmt numFmtId="171" formatCode="#,##0_._0_0"/>
    <numFmt numFmtId="172" formatCode="_-* #,##0.0_-;\-* #,##0.0_-;_-* &quot;-&quot;_-;_-@_-"/>
    <numFmt numFmtId="173" formatCode="0.0"/>
    <numFmt numFmtId="174" formatCode="#,##0.00;[Red]\(#,##0.00\)"/>
    <numFmt numFmtId="175" formatCode="###0.0;[Red]\(###0.0\)"/>
    <numFmt numFmtId="176" formatCode="#,##0.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8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66"/>
      <name val="Verdana"/>
      <family val="2"/>
    </font>
    <font>
      <b/>
      <sz val="8"/>
      <color rgb="FF000066"/>
      <name val="Verdana"/>
      <family val="2"/>
    </font>
    <font>
      <i/>
      <sz val="8"/>
      <color rgb="FF000066"/>
      <name val="Verdana"/>
      <family val="2"/>
    </font>
    <font>
      <sz val="11"/>
      <color rgb="FF000066"/>
      <name val="Calibri"/>
      <family val="2"/>
      <scheme val="minor"/>
    </font>
    <font>
      <b/>
      <sz val="14"/>
      <color rgb="FF000066"/>
      <name val="Arial"/>
      <family val="2"/>
    </font>
    <font>
      <b/>
      <sz val="11"/>
      <color rgb="FF000066"/>
      <name val="Arial"/>
      <family val="2"/>
    </font>
    <font>
      <b/>
      <sz val="11"/>
      <color rgb="FF000066"/>
      <name val="Calibri"/>
      <family val="2"/>
      <scheme val="minor"/>
    </font>
    <font>
      <b/>
      <sz val="14"/>
      <color rgb="FF000066"/>
      <name val="Wingdings"/>
      <charset val="2"/>
    </font>
    <font>
      <sz val="10"/>
      <color rgb="FF000066"/>
      <name val="Book Antiqua"/>
      <family val="1"/>
    </font>
    <font>
      <b/>
      <sz val="7"/>
      <color rgb="FF000066"/>
      <name val="Book Antiqua"/>
      <family val="1"/>
    </font>
    <font>
      <sz val="7"/>
      <color rgb="FF000066"/>
      <name val="Book Antiqua"/>
      <family val="1"/>
    </font>
    <font>
      <sz val="10"/>
      <color rgb="FF000066"/>
      <name val="Verdana"/>
      <family val="2"/>
    </font>
    <font>
      <b/>
      <sz val="10"/>
      <color rgb="FF000066"/>
      <name val="Verdana"/>
      <family val="2"/>
    </font>
    <font>
      <b/>
      <sz val="12"/>
      <color rgb="FF000066"/>
      <name val="Verdana"/>
      <family val="2"/>
    </font>
    <font>
      <sz val="9"/>
      <color rgb="FF000066"/>
      <name val="Verdana"/>
      <family val="2"/>
    </font>
    <font>
      <sz val="7"/>
      <color rgb="FF000066"/>
      <name val="Verdana"/>
      <family val="2"/>
    </font>
    <font>
      <b/>
      <sz val="7"/>
      <color rgb="FF000066"/>
      <name val="Verdana"/>
      <family val="2"/>
    </font>
    <font>
      <i/>
      <sz val="7"/>
      <color rgb="FF000066"/>
      <name val="Verdana"/>
      <family val="2"/>
    </font>
    <font>
      <b/>
      <u/>
      <sz val="10"/>
      <color rgb="FF000066"/>
      <name val="Verdana"/>
      <family val="2"/>
    </font>
    <font>
      <b/>
      <i/>
      <sz val="7"/>
      <color rgb="FF000066"/>
      <name val="Verdana"/>
      <family val="2"/>
    </font>
    <font>
      <sz val="6"/>
      <color rgb="FF000066"/>
      <name val="Verdana"/>
      <family val="2"/>
    </font>
    <font>
      <sz val="11"/>
      <color rgb="FF000066"/>
      <name val="Verdana"/>
      <family val="2"/>
    </font>
    <font>
      <i/>
      <sz val="6"/>
      <color rgb="FF000066"/>
      <name val="Verdana"/>
      <family val="2"/>
    </font>
    <font>
      <b/>
      <sz val="11"/>
      <color rgb="FF000066"/>
      <name val="Verdana"/>
      <family val="2"/>
    </font>
    <font>
      <b/>
      <sz val="9"/>
      <color rgb="FF000066"/>
      <name val="Verdana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7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3" tint="0.39994506668294322"/>
      </top>
      <bottom/>
      <diagonal/>
    </border>
    <border>
      <left/>
      <right/>
      <top/>
      <bottom style="thin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/>
      <right style="thin">
        <color theme="3" tint="0.39994506668294322"/>
      </right>
      <top/>
      <bottom/>
      <diagonal/>
    </border>
    <border>
      <left/>
      <right/>
      <top style="thin">
        <color theme="4" tint="-0.2499465926084170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-0.24994659260841701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-0.24994659260841701"/>
      </bottom>
      <diagonal/>
    </border>
    <border>
      <left style="thin">
        <color theme="4" tint="0.39994506668294322"/>
      </left>
      <right style="thin">
        <color theme="4" tint="-0.24994659260841701"/>
      </right>
      <top style="thin">
        <color theme="4" tint="0.39994506668294322"/>
      </top>
      <bottom style="thin">
        <color theme="4" tint="-0.24994659260841701"/>
      </bottom>
      <diagonal/>
    </border>
    <border>
      <left style="thin">
        <color theme="4" tint="0.399945066682943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-0.24994659260841701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4506668294322"/>
      </left>
      <right/>
      <top style="thin">
        <color theme="4" tint="0.39991454817346722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0.39991454817346722"/>
      </top>
      <bottom style="thin">
        <color theme="4" tint="-0.2499465926084170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n">
        <color theme="3" tint="0.39988402966399123"/>
      </bottom>
      <diagonal/>
    </border>
    <border>
      <left style="thin">
        <color theme="3" tint="0.39985351115451523"/>
      </left>
      <right/>
      <top style="thin">
        <color theme="3" tint="0.39985351115451523"/>
      </top>
      <bottom/>
      <diagonal/>
    </border>
    <border>
      <left/>
      <right/>
      <top style="thin">
        <color theme="3" tint="0.39985351115451523"/>
      </top>
      <bottom/>
      <diagonal/>
    </border>
    <border>
      <left/>
      <right style="thin">
        <color theme="3" tint="0.39985351115451523"/>
      </right>
      <top style="thin">
        <color theme="3" tint="0.39985351115451523"/>
      </top>
      <bottom/>
      <diagonal/>
    </border>
    <border>
      <left style="thin">
        <color theme="3" tint="0.39985351115451523"/>
      </left>
      <right/>
      <top/>
      <bottom/>
      <diagonal/>
    </border>
    <border>
      <left/>
      <right style="thin">
        <color theme="3" tint="0.39985351115451523"/>
      </right>
      <top/>
      <bottom/>
      <diagonal/>
    </border>
    <border>
      <left style="thin">
        <color theme="3" tint="0.39985351115451523"/>
      </left>
      <right/>
      <top/>
      <bottom style="thin">
        <color theme="3" tint="0.39988402966399123"/>
      </bottom>
      <diagonal/>
    </border>
    <border>
      <left/>
      <right style="thin">
        <color theme="3" tint="0.39985351115451523"/>
      </right>
      <top/>
      <bottom style="thin">
        <color theme="3" tint="0.39988402966399123"/>
      </bottom>
      <diagonal/>
    </border>
    <border>
      <left/>
      <right style="thin">
        <color theme="4" tint="0.39994506668294322"/>
      </right>
      <top/>
      <bottom style="thin">
        <color theme="4" tint="-0.24994659260841701"/>
      </bottom>
      <diagonal/>
    </border>
    <border>
      <left/>
      <right style="thin">
        <color theme="4" tint="0.39994506668294322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6" fontId="3" fillId="0" borderId="0" applyFont="0" applyFill="0" applyBorder="0" applyAlignment="0" applyProtection="0"/>
    <xf numFmtId="0" fontId="10" fillId="8" borderId="2" applyNumberFormat="0" applyAlignment="0" applyProtection="0"/>
    <xf numFmtId="0" fontId="10" fillId="8" borderId="2" applyNumberFormat="0" applyAlignment="0" applyProtection="0"/>
    <xf numFmtId="0" fontId="10" fillId="8" borderId="2" applyNumberFormat="0" applyAlignment="0" applyProtection="0"/>
    <xf numFmtId="0" fontId="10" fillId="8" borderId="2" applyNumberFormat="0" applyAlignment="0" applyProtection="0"/>
    <xf numFmtId="0" fontId="10" fillId="8" borderId="2" applyNumberFormat="0" applyAlignment="0" applyProtection="0"/>
    <xf numFmtId="164" fontId="4" fillId="0" borderId="0" applyFont="0" applyFill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5" applyNumberFormat="0" applyFont="0" applyAlignment="0" applyProtection="0"/>
    <xf numFmtId="0" fontId="3" fillId="24" borderId="5" applyNumberFormat="0" applyFont="0" applyAlignment="0" applyProtection="0"/>
    <xf numFmtId="0" fontId="3" fillId="24" borderId="5" applyNumberFormat="0" applyFont="0" applyAlignment="0" applyProtection="0"/>
    <xf numFmtId="0" fontId="3" fillId="24" borderId="5" applyNumberFormat="0" applyFont="0" applyAlignment="0" applyProtection="0"/>
    <xf numFmtId="0" fontId="3" fillId="24" borderId="5" applyNumberFormat="0" applyFont="0" applyAlignment="0" applyProtection="0"/>
    <xf numFmtId="0" fontId="3" fillId="24" borderId="5" applyNumberFormat="0" applyFont="0" applyAlignment="0" applyProtection="0"/>
    <xf numFmtId="0" fontId="3" fillId="24" borderId="5" applyNumberFormat="0" applyFont="0" applyAlignment="0" applyProtection="0"/>
    <xf numFmtId="0" fontId="3" fillId="24" borderId="5" applyNumberFormat="0" applyFont="0" applyAlignment="0" applyProtection="0"/>
    <xf numFmtId="0" fontId="13" fillId="17" borderId="6" applyNumberFormat="0" applyAlignment="0" applyProtection="0"/>
    <xf numFmtId="0" fontId="13" fillId="17" borderId="6" applyNumberFormat="0" applyAlignment="0" applyProtection="0"/>
    <xf numFmtId="0" fontId="13" fillId="17" borderId="6" applyNumberFormat="0" applyAlignment="0" applyProtection="0"/>
    <xf numFmtId="0" fontId="13" fillId="17" borderId="6" applyNumberFormat="0" applyAlignment="0" applyProtection="0"/>
    <xf numFmtId="0" fontId="13" fillId="17" borderId="6" applyNumberFormat="0" applyAlignment="0" applyProtection="0"/>
    <xf numFmtId="9" fontId="1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3" fillId="0" borderId="0"/>
    <xf numFmtId="171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4">
    <xf numFmtId="0" fontId="0" fillId="0" borderId="0" xfId="0"/>
    <xf numFmtId="1" fontId="25" fillId="26" borderId="0" xfId="247" applyNumberFormat="1" applyFont="1" applyFill="1" applyBorder="1" applyAlignment="1">
      <alignment horizontal="right" vertical="center"/>
    </xf>
    <xf numFmtId="0" fontId="25" fillId="26" borderId="0" xfId="247" applyFont="1" applyFill="1" applyBorder="1" applyAlignment="1">
      <alignment horizontal="right" vertical="center"/>
    </xf>
    <xf numFmtId="0" fontId="25" fillId="26" borderId="0" xfId="247" applyFont="1" applyFill="1" applyBorder="1" applyAlignment="1">
      <alignment horizontal="center" vertical="center"/>
    </xf>
    <xf numFmtId="0" fontId="25" fillId="26" borderId="0" xfId="2" applyFont="1" applyFill="1" applyBorder="1" applyAlignment="1">
      <alignment horizontal="center" vertical="center"/>
    </xf>
    <xf numFmtId="0" fontId="25" fillId="26" borderId="0" xfId="0" applyFont="1" applyFill="1" applyAlignment="1">
      <alignment vertical="center"/>
    </xf>
    <xf numFmtId="0" fontId="25" fillId="26" borderId="0" xfId="0" applyFont="1" applyFill="1"/>
    <xf numFmtId="0" fontId="25" fillId="26" borderId="0" xfId="0" applyFont="1" applyFill="1" applyAlignment="1">
      <alignment horizontal="center"/>
    </xf>
    <xf numFmtId="174" fontId="25" fillId="26" borderId="0" xfId="2" applyNumberFormat="1" applyFont="1" applyFill="1" applyBorder="1" applyAlignment="1" applyProtection="1">
      <alignment vertical="center" wrapText="1"/>
    </xf>
    <xf numFmtId="174" fontId="25" fillId="26" borderId="0" xfId="2" applyNumberFormat="1" applyFont="1" applyFill="1" applyBorder="1" applyAlignment="1" applyProtection="1">
      <alignment horizontal="center" vertical="center" wrapText="1"/>
    </xf>
    <xf numFmtId="49" fontId="25" fillId="26" borderId="0" xfId="247" applyNumberFormat="1" applyFont="1" applyFill="1" applyBorder="1" applyAlignment="1">
      <alignment horizontal="right" vertical="center"/>
    </xf>
    <xf numFmtId="0" fontId="25" fillId="26" borderId="0" xfId="0" applyFont="1" applyFill="1" applyBorder="1" applyAlignment="1">
      <alignment horizontal="right" vertical="center"/>
    </xf>
    <xf numFmtId="0" fontId="25" fillId="26" borderId="15" xfId="0" applyFont="1" applyFill="1" applyBorder="1" applyAlignment="1">
      <alignment horizontal="center" vertical="center"/>
    </xf>
    <xf numFmtId="0" fontId="25" fillId="26" borderId="0" xfId="0" applyFont="1" applyFill="1" applyAlignment="1">
      <alignment horizontal="center" vertical="center"/>
    </xf>
    <xf numFmtId="164" fontId="25" fillId="26" borderId="11" xfId="1" applyNumberFormat="1" applyFont="1" applyFill="1" applyBorder="1" applyAlignment="1">
      <alignment horizontal="right" vertical="center"/>
    </xf>
    <xf numFmtId="164" fontId="25" fillId="26" borderId="0" xfId="1" applyNumberFormat="1" applyFont="1" applyFill="1" applyAlignment="1">
      <alignment horizontal="right" vertical="center"/>
    </xf>
    <xf numFmtId="0" fontId="25" fillId="26" borderId="0" xfId="0" applyFont="1" applyFill="1" applyAlignment="1">
      <alignment horizontal="right" vertical="center"/>
    </xf>
    <xf numFmtId="0" fontId="25" fillId="25" borderId="49" xfId="2" applyFont="1" applyFill="1" applyBorder="1" applyAlignment="1">
      <alignment horizontal="center" vertical="center"/>
    </xf>
    <xf numFmtId="0" fontId="25" fillId="25" borderId="50" xfId="2" applyFont="1" applyFill="1" applyBorder="1" applyAlignment="1">
      <alignment horizontal="center" vertical="center"/>
    </xf>
    <xf numFmtId="0" fontId="25" fillId="25" borderId="15" xfId="2" applyFont="1" applyFill="1" applyBorder="1" applyAlignment="1">
      <alignment horizontal="center" vertical="center"/>
    </xf>
    <xf numFmtId="0" fontId="28" fillId="26" borderId="0" xfId="0" applyFont="1" applyFill="1" applyBorder="1" applyAlignment="1">
      <alignment horizontal="center" vertical="center"/>
    </xf>
    <xf numFmtId="0" fontId="28" fillId="26" borderId="0" xfId="0" applyFont="1" applyFill="1" applyBorder="1" applyAlignment="1">
      <alignment vertical="center"/>
    </xf>
    <xf numFmtId="164" fontId="25" fillId="36" borderId="51" xfId="3" applyFont="1" applyFill="1" applyBorder="1" applyAlignment="1">
      <alignment horizontal="center" vertical="center"/>
    </xf>
    <xf numFmtId="164" fontId="25" fillId="36" borderId="57" xfId="3" applyFont="1" applyFill="1" applyBorder="1" applyAlignment="1">
      <alignment horizontal="center" vertical="center"/>
    </xf>
    <xf numFmtId="0" fontId="25" fillId="36" borderId="58" xfId="2" applyFont="1" applyFill="1" applyBorder="1" applyAlignment="1">
      <alignment horizontal="center" vertical="center"/>
    </xf>
    <xf numFmtId="0" fontId="25" fillId="36" borderId="58" xfId="0" applyFont="1" applyFill="1" applyBorder="1" applyAlignment="1">
      <alignment horizontal="center" vertical="center"/>
    </xf>
    <xf numFmtId="0" fontId="25" fillId="36" borderId="52" xfId="0" applyFont="1" applyFill="1" applyBorder="1" applyAlignment="1">
      <alignment horizontal="center" vertical="center"/>
    </xf>
    <xf numFmtId="164" fontId="25" fillId="36" borderId="53" xfId="3" applyFont="1" applyFill="1" applyBorder="1" applyAlignment="1">
      <alignment horizontal="center" vertical="center"/>
    </xf>
    <xf numFmtId="164" fontId="25" fillId="36" borderId="13" xfId="3" applyFont="1" applyFill="1" applyBorder="1" applyAlignment="1">
      <alignment horizontal="center" vertical="center"/>
    </xf>
    <xf numFmtId="0" fontId="25" fillId="36" borderId="48" xfId="2" applyFont="1" applyFill="1" applyBorder="1" applyAlignment="1">
      <alignment horizontal="center" vertical="center"/>
    </xf>
    <xf numFmtId="0" fontId="25" fillId="36" borderId="48" xfId="0" applyFont="1" applyFill="1" applyBorder="1" applyAlignment="1">
      <alignment horizontal="center" vertical="center"/>
    </xf>
    <xf numFmtId="0" fontId="25" fillId="36" borderId="54" xfId="0" applyFont="1" applyFill="1" applyBorder="1" applyAlignment="1">
      <alignment horizontal="center" vertical="center"/>
    </xf>
    <xf numFmtId="164" fontId="26" fillId="26" borderId="11" xfId="1" applyNumberFormat="1" applyFont="1" applyFill="1" applyBorder="1" applyAlignment="1">
      <alignment horizontal="right" vertical="center"/>
    </xf>
    <xf numFmtId="0" fontId="25" fillId="26" borderId="0" xfId="2" applyFont="1" applyFill="1" applyAlignment="1">
      <alignment vertical="center"/>
    </xf>
    <xf numFmtId="18" fontId="25" fillId="36" borderId="54" xfId="0" quotePrefix="1" applyNumberFormat="1" applyFont="1" applyFill="1" applyBorder="1" applyAlignment="1">
      <alignment horizontal="center" vertical="center"/>
    </xf>
    <xf numFmtId="164" fontId="25" fillId="36" borderId="55" xfId="3" applyFont="1" applyFill="1" applyBorder="1" applyAlignment="1">
      <alignment horizontal="center" vertical="center"/>
    </xf>
    <xf numFmtId="164" fontId="25" fillId="36" borderId="59" xfId="3" applyFont="1" applyFill="1" applyBorder="1" applyAlignment="1">
      <alignment horizontal="center" vertical="center"/>
    </xf>
    <xf numFmtId="0" fontId="25" fillId="36" borderId="60" xfId="2" applyFont="1" applyFill="1" applyBorder="1" applyAlignment="1">
      <alignment horizontal="center" vertical="center"/>
    </xf>
    <xf numFmtId="0" fontId="25" fillId="36" borderId="60" xfId="0" applyFont="1" applyFill="1" applyBorder="1" applyAlignment="1">
      <alignment horizontal="center" vertical="center"/>
    </xf>
    <xf numFmtId="0" fontId="27" fillId="26" borderId="0" xfId="0" applyFont="1" applyFill="1" applyBorder="1" applyAlignment="1">
      <alignment horizontal="right" vertical="center"/>
    </xf>
    <xf numFmtId="1" fontId="25" fillId="26" borderId="0" xfId="0" applyNumberFormat="1" applyFont="1" applyFill="1" applyAlignment="1">
      <alignment horizontal="right" vertical="center"/>
    </xf>
    <xf numFmtId="164" fontId="25" fillId="27" borderId="51" xfId="3" applyFont="1" applyFill="1" applyBorder="1" applyAlignment="1">
      <alignment horizontal="center" vertical="center"/>
    </xf>
    <xf numFmtId="164" fontId="25" fillId="27" borderId="57" xfId="3" applyFont="1" applyFill="1" applyBorder="1" applyAlignment="1">
      <alignment horizontal="center" vertical="center"/>
    </xf>
    <xf numFmtId="0" fontId="25" fillId="27" borderId="58" xfId="2" applyFont="1" applyFill="1" applyBorder="1" applyAlignment="1">
      <alignment horizontal="center" vertical="center"/>
    </xf>
    <xf numFmtId="0" fontId="25" fillId="27" borderId="58" xfId="0" applyFont="1" applyFill="1" applyBorder="1" applyAlignment="1">
      <alignment horizontal="center" vertical="center"/>
    </xf>
    <xf numFmtId="0" fontId="25" fillId="27" borderId="52" xfId="0" applyFont="1" applyFill="1" applyBorder="1" applyAlignment="1">
      <alignment horizontal="center" vertical="center"/>
    </xf>
    <xf numFmtId="0" fontId="25" fillId="26" borderId="16" xfId="2" applyFont="1" applyFill="1" applyBorder="1" applyAlignment="1">
      <alignment vertical="center"/>
    </xf>
    <xf numFmtId="0" fontId="27" fillId="26" borderId="16" xfId="0" applyFont="1" applyFill="1" applyBorder="1" applyAlignment="1">
      <alignment horizontal="right" vertical="center"/>
    </xf>
    <xf numFmtId="164" fontId="25" fillId="27" borderId="53" xfId="3" applyFont="1" applyFill="1" applyBorder="1" applyAlignment="1">
      <alignment horizontal="center" vertical="center"/>
    </xf>
    <xf numFmtId="164" fontId="25" fillId="27" borderId="13" xfId="3" applyFont="1" applyFill="1" applyBorder="1" applyAlignment="1">
      <alignment horizontal="center" vertical="center"/>
    </xf>
    <xf numFmtId="0" fontId="25" fillId="27" borderId="48" xfId="2" applyFont="1" applyFill="1" applyBorder="1" applyAlignment="1">
      <alignment horizontal="center" vertical="center"/>
    </xf>
    <xf numFmtId="0" fontId="25" fillId="27" borderId="48" xfId="0" applyFont="1" applyFill="1" applyBorder="1" applyAlignment="1">
      <alignment horizontal="center" vertical="center"/>
    </xf>
    <xf numFmtId="0" fontId="25" fillId="27" borderId="54" xfId="0" applyFont="1" applyFill="1" applyBorder="1" applyAlignment="1">
      <alignment horizontal="center" vertical="center"/>
    </xf>
    <xf numFmtId="169" fontId="25" fillId="26" borderId="0" xfId="1" applyNumberFormat="1" applyFont="1" applyFill="1" applyAlignment="1">
      <alignment vertical="center"/>
    </xf>
    <xf numFmtId="175" fontId="25" fillId="26" borderId="0" xfId="1" applyNumberFormat="1" applyFont="1" applyFill="1" applyAlignment="1">
      <alignment vertical="center"/>
    </xf>
    <xf numFmtId="164" fontId="25" fillId="27" borderId="55" xfId="3" applyFont="1" applyFill="1" applyBorder="1" applyAlignment="1">
      <alignment horizontal="center" vertical="center"/>
    </xf>
    <xf numFmtId="164" fontId="25" fillId="27" borderId="59" xfId="3" applyFont="1" applyFill="1" applyBorder="1" applyAlignment="1">
      <alignment horizontal="center" vertical="center"/>
    </xf>
    <xf numFmtId="0" fontId="25" fillId="27" borderId="60" xfId="2" applyFont="1" applyFill="1" applyBorder="1" applyAlignment="1">
      <alignment horizontal="center" vertical="center"/>
    </xf>
    <xf numFmtId="0" fontId="25" fillId="27" borderId="60" xfId="0" applyFont="1" applyFill="1" applyBorder="1" applyAlignment="1">
      <alignment horizontal="center" vertical="center"/>
    </xf>
    <xf numFmtId="0" fontId="25" fillId="27" borderId="56" xfId="0" applyFont="1" applyFill="1" applyBorder="1" applyAlignment="1">
      <alignment horizontal="center" vertical="center"/>
    </xf>
    <xf numFmtId="164" fontId="25" fillId="37" borderId="51" xfId="3" applyFont="1" applyFill="1" applyBorder="1" applyAlignment="1">
      <alignment horizontal="center" vertical="center"/>
    </xf>
    <xf numFmtId="164" fontId="25" fillId="37" borderId="57" xfId="3" applyFont="1" applyFill="1" applyBorder="1" applyAlignment="1">
      <alignment horizontal="center" vertical="center"/>
    </xf>
    <xf numFmtId="0" fontId="25" fillId="37" borderId="58" xfId="2" applyFont="1" applyFill="1" applyBorder="1" applyAlignment="1">
      <alignment horizontal="center" vertical="center"/>
    </xf>
    <xf numFmtId="0" fontId="25" fillId="37" borderId="58" xfId="0" applyFont="1" applyFill="1" applyBorder="1" applyAlignment="1">
      <alignment horizontal="center" vertical="center"/>
    </xf>
    <xf numFmtId="0" fontId="25" fillId="37" borderId="52" xfId="0" applyFont="1" applyFill="1" applyBorder="1" applyAlignment="1">
      <alignment horizontal="center" vertical="center"/>
    </xf>
    <xf numFmtId="164" fontId="25" fillId="37" borderId="53" xfId="3" applyFont="1" applyFill="1" applyBorder="1" applyAlignment="1">
      <alignment horizontal="center" vertical="center"/>
    </xf>
    <xf numFmtId="164" fontId="25" fillId="37" borderId="13" xfId="3" applyFont="1" applyFill="1" applyBorder="1" applyAlignment="1">
      <alignment horizontal="center" vertical="center"/>
    </xf>
    <xf numFmtId="0" fontId="25" fillId="37" borderId="48" xfId="2" applyFont="1" applyFill="1" applyBorder="1" applyAlignment="1">
      <alignment horizontal="center" vertical="center"/>
    </xf>
    <xf numFmtId="0" fontId="25" fillId="37" borderId="48" xfId="0" applyFont="1" applyFill="1" applyBorder="1" applyAlignment="1">
      <alignment horizontal="center" vertical="center"/>
    </xf>
    <xf numFmtId="0" fontId="25" fillId="37" borderId="54" xfId="0" applyFont="1" applyFill="1" applyBorder="1" applyAlignment="1">
      <alignment horizontal="center" vertical="center"/>
    </xf>
    <xf numFmtId="169" fontId="25" fillId="25" borderId="0" xfId="1" applyNumberFormat="1" applyFont="1" applyFill="1" applyAlignment="1">
      <alignment vertical="center"/>
    </xf>
    <xf numFmtId="175" fontId="25" fillId="25" borderId="0" xfId="1" applyNumberFormat="1" applyFont="1" applyFill="1" applyAlignment="1">
      <alignment vertical="center"/>
    </xf>
    <xf numFmtId="164" fontId="25" fillId="34" borderId="55" xfId="3" applyFont="1" applyFill="1" applyBorder="1" applyAlignment="1">
      <alignment horizontal="center" vertical="center"/>
    </xf>
    <xf numFmtId="164" fontId="25" fillId="34" borderId="59" xfId="3" applyFont="1" applyFill="1" applyBorder="1" applyAlignment="1">
      <alignment horizontal="center" vertical="center"/>
    </xf>
    <xf numFmtId="0" fontId="25" fillId="34" borderId="60" xfId="2" applyFont="1" applyFill="1" applyBorder="1" applyAlignment="1">
      <alignment horizontal="center" vertical="center"/>
    </xf>
    <xf numFmtId="0" fontId="25" fillId="34" borderId="60" xfId="0" applyFont="1" applyFill="1" applyBorder="1" applyAlignment="1">
      <alignment horizontal="center" vertical="center"/>
    </xf>
    <xf numFmtId="0" fontId="25" fillId="34" borderId="56" xfId="0" applyFont="1" applyFill="1" applyBorder="1" applyAlignment="1">
      <alignment horizontal="center" vertical="center"/>
    </xf>
    <xf numFmtId="164" fontId="25" fillId="25" borderId="0" xfId="1" applyFont="1" applyFill="1" applyAlignment="1">
      <alignment vertical="center"/>
    </xf>
    <xf numFmtId="0" fontId="25" fillId="26" borderId="0" xfId="0" applyFont="1" applyFill="1" applyBorder="1" applyAlignment="1">
      <alignment horizontal="center"/>
    </xf>
    <xf numFmtId="0" fontId="25" fillId="26" borderId="0" xfId="0" applyFont="1" applyFill="1" applyBorder="1"/>
    <xf numFmtId="0" fontId="29" fillId="26" borderId="0" xfId="2" applyFont="1" applyFill="1" applyBorder="1" applyAlignment="1">
      <alignment horizontal="center" vertical="center"/>
    </xf>
    <xf numFmtId="0" fontId="28" fillId="26" borderId="0" xfId="0" applyFont="1" applyFill="1" applyBorder="1"/>
    <xf numFmtId="0" fontId="29" fillId="26" borderId="0" xfId="2" applyFont="1" applyFill="1" applyBorder="1" applyAlignment="1">
      <alignment horizontal="center"/>
    </xf>
    <xf numFmtId="164" fontId="29" fillId="26" borderId="0" xfId="3" applyFont="1" applyFill="1" applyBorder="1" applyAlignment="1">
      <alignment horizontal="center" vertical="center"/>
    </xf>
    <xf numFmtId="0" fontId="30" fillId="35" borderId="0" xfId="0" applyFont="1" applyFill="1" applyBorder="1" applyAlignment="1">
      <alignment horizontal="center" vertical="center"/>
    </xf>
    <xf numFmtId="0" fontId="31" fillId="26" borderId="0" xfId="0" applyFont="1" applyFill="1" applyBorder="1"/>
    <xf numFmtId="0" fontId="32" fillId="26" borderId="0" xfId="2" quotePrefix="1" applyFont="1" applyFill="1" applyBorder="1" applyAlignment="1">
      <alignment horizontal="center" vertical="center"/>
    </xf>
    <xf numFmtId="0" fontId="31" fillId="26" borderId="0" xfId="0" applyFont="1" applyFill="1" applyBorder="1" applyAlignment="1">
      <alignment horizontal="center" vertical="center"/>
    </xf>
    <xf numFmtId="0" fontId="31" fillId="26" borderId="0" xfId="0" applyFont="1" applyFill="1" applyBorder="1" applyAlignment="1">
      <alignment vertical="center"/>
    </xf>
    <xf numFmtId="164" fontId="29" fillId="26" borderId="0" xfId="3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0" fontId="37" fillId="28" borderId="18" xfId="0" applyFont="1" applyFill="1" applyBorder="1" applyAlignment="1">
      <alignment horizontal="center" vertical="center"/>
    </xf>
    <xf numFmtId="0" fontId="36" fillId="28" borderId="19" xfId="0" applyFont="1" applyFill="1" applyBorder="1" applyAlignment="1">
      <alignment horizontal="center" vertical="center"/>
    </xf>
    <xf numFmtId="0" fontId="36" fillId="26" borderId="0" xfId="0" applyFont="1" applyFill="1" applyAlignment="1">
      <alignment horizontal="left" vertical="center"/>
    </xf>
    <xf numFmtId="0" fontId="37" fillId="25" borderId="24" xfId="0" applyFont="1" applyFill="1" applyBorder="1" applyAlignment="1">
      <alignment vertical="center"/>
    </xf>
    <xf numFmtId="1" fontId="37" fillId="25" borderId="26" xfId="0" applyNumberFormat="1" applyFont="1" applyFill="1" applyBorder="1" applyAlignment="1">
      <alignment horizontal="center" vertical="center"/>
    </xf>
    <xf numFmtId="0" fontId="37" fillId="26" borderId="0" xfId="0" applyFont="1" applyFill="1" applyAlignment="1">
      <alignment horizontal="left" vertical="center"/>
    </xf>
    <xf numFmtId="3" fontId="36" fillId="25" borderId="25" xfId="0" applyNumberFormat="1" applyFont="1" applyFill="1" applyBorder="1" applyAlignment="1">
      <alignment horizontal="center" vertical="center"/>
    </xf>
    <xf numFmtId="0" fontId="37" fillId="26" borderId="0" xfId="0" applyFont="1" applyFill="1" applyBorder="1" applyAlignment="1">
      <alignment horizontal="center" vertical="center"/>
    </xf>
    <xf numFmtId="0" fontId="36" fillId="26" borderId="0" xfId="0" applyFont="1" applyFill="1" applyBorder="1" applyAlignment="1">
      <alignment horizontal="left" vertical="center"/>
    </xf>
    <xf numFmtId="0" fontId="36" fillId="26" borderId="0" xfId="0" applyFont="1" applyFill="1" applyBorder="1" applyAlignment="1">
      <alignment horizontal="center" vertical="center"/>
    </xf>
    <xf numFmtId="0" fontId="37" fillId="26" borderId="0" xfId="0" applyFont="1" applyFill="1" applyBorder="1" applyAlignment="1">
      <alignment vertical="center"/>
    </xf>
    <xf numFmtId="0" fontId="37" fillId="25" borderId="29" xfId="0" applyFont="1" applyFill="1" applyBorder="1" applyAlignment="1">
      <alignment horizontal="left"/>
    </xf>
    <xf numFmtId="0" fontId="36" fillId="25" borderId="30" xfId="0" applyFont="1" applyFill="1" applyBorder="1" applyAlignment="1">
      <alignment horizontal="center" vertical="center"/>
    </xf>
    <xf numFmtId="0" fontId="36" fillId="27" borderId="29" xfId="0" applyFont="1" applyFill="1" applyBorder="1" applyAlignment="1">
      <alignment horizontal="left" vertical="center"/>
    </xf>
    <xf numFmtId="0" fontId="36" fillId="26" borderId="31" xfId="0" applyFont="1" applyFill="1" applyBorder="1" applyAlignment="1">
      <alignment horizontal="left" vertical="center"/>
    </xf>
    <xf numFmtId="0" fontId="36" fillId="26" borderId="32" xfId="0" applyFont="1" applyFill="1" applyBorder="1" applyAlignment="1">
      <alignment horizontal="center" vertical="center"/>
    </xf>
    <xf numFmtId="0" fontId="36" fillId="25" borderId="31" xfId="0" applyFont="1" applyFill="1" applyBorder="1" applyAlignment="1">
      <alignment horizontal="left" vertical="center"/>
    </xf>
    <xf numFmtId="3" fontId="36" fillId="25" borderId="32" xfId="0" applyNumberFormat="1" applyFont="1" applyFill="1" applyBorder="1" applyAlignment="1">
      <alignment horizontal="center" vertical="center"/>
    </xf>
    <xf numFmtId="0" fontId="36" fillId="27" borderId="31" xfId="0" applyFont="1" applyFill="1" applyBorder="1" applyAlignment="1">
      <alignment horizontal="left" vertical="center"/>
    </xf>
    <xf numFmtId="0" fontId="37" fillId="26" borderId="31" xfId="0" applyFont="1" applyFill="1" applyBorder="1" applyAlignment="1">
      <alignment vertical="center"/>
    </xf>
    <xf numFmtId="0" fontId="37" fillId="26" borderId="32" xfId="0" applyFont="1" applyFill="1" applyBorder="1" applyAlignment="1">
      <alignment vertical="center"/>
    </xf>
    <xf numFmtId="0" fontId="36" fillId="26" borderId="33" xfId="0" applyFont="1" applyFill="1" applyBorder="1" applyAlignment="1">
      <alignment horizontal="right" vertical="center"/>
    </xf>
    <xf numFmtId="3" fontId="36" fillId="25" borderId="26" xfId="0" applyNumberFormat="1" applyFont="1" applyFill="1" applyBorder="1" applyAlignment="1">
      <alignment horizontal="center" vertical="center"/>
    </xf>
    <xf numFmtId="3" fontId="37" fillId="27" borderId="34" xfId="0" applyNumberFormat="1" applyFont="1" applyFill="1" applyBorder="1" applyAlignment="1">
      <alignment horizontal="center" vertical="center"/>
    </xf>
    <xf numFmtId="0" fontId="37" fillId="25" borderId="27" xfId="0" applyFont="1" applyFill="1" applyBorder="1" applyAlignment="1">
      <alignment horizontal="left" vertical="center"/>
    </xf>
    <xf numFmtId="0" fontId="36" fillId="25" borderId="26" xfId="0" applyFont="1" applyFill="1" applyBorder="1" applyAlignment="1">
      <alignment horizontal="center" vertical="center"/>
    </xf>
    <xf numFmtId="0" fontId="37" fillId="39" borderId="29" xfId="0" applyFont="1" applyFill="1" applyBorder="1" applyAlignment="1">
      <alignment horizontal="right" vertical="center"/>
    </xf>
    <xf numFmtId="3" fontId="36" fillId="39" borderId="30" xfId="0" applyNumberFormat="1" applyFont="1" applyFill="1" applyBorder="1" applyAlignment="1">
      <alignment horizontal="center" vertical="center"/>
    </xf>
    <xf numFmtId="0" fontId="37" fillId="26" borderId="31" xfId="0" applyFont="1" applyFill="1" applyBorder="1" applyAlignment="1">
      <alignment horizontal="right" vertical="center"/>
    </xf>
    <xf numFmtId="0" fontId="36" fillId="26" borderId="32" xfId="0" applyFont="1" applyFill="1" applyBorder="1" applyAlignment="1">
      <alignment vertical="center"/>
    </xf>
    <xf numFmtId="0" fontId="36" fillId="39" borderId="31" xfId="0" applyFont="1" applyFill="1" applyBorder="1" applyAlignment="1">
      <alignment horizontal="right" vertical="center"/>
    </xf>
    <xf numFmtId="3" fontId="36" fillId="39" borderId="32" xfId="0" applyNumberFormat="1" applyFont="1" applyFill="1" applyBorder="1" applyAlignment="1">
      <alignment horizontal="center" vertical="center"/>
    </xf>
    <xf numFmtId="0" fontId="37" fillId="26" borderId="0" xfId="0" applyFont="1" applyFill="1" applyBorder="1" applyAlignment="1">
      <alignment horizontal="left" vertical="center"/>
    </xf>
    <xf numFmtId="0" fontId="36" fillId="26" borderId="31" xfId="0" applyFont="1" applyFill="1" applyBorder="1" applyAlignment="1">
      <alignment horizontal="right" vertical="center"/>
    </xf>
    <xf numFmtId="0" fontId="36" fillId="39" borderId="33" xfId="0" applyFont="1" applyFill="1" applyBorder="1" applyAlignment="1">
      <alignment horizontal="right" vertical="center"/>
    </xf>
    <xf numFmtId="0" fontId="36" fillId="39" borderId="34" xfId="0" applyFont="1" applyFill="1" applyBorder="1" applyAlignment="1">
      <alignment horizontal="center" vertical="center"/>
    </xf>
    <xf numFmtId="0" fontId="36" fillId="26" borderId="0" xfId="0" applyFont="1" applyFill="1" applyAlignment="1">
      <alignment horizontal="left" vertical="top"/>
    </xf>
    <xf numFmtId="0" fontId="36" fillId="29" borderId="31" xfId="0" applyFont="1" applyFill="1" applyBorder="1" applyAlignment="1">
      <alignment horizontal="left" vertical="center"/>
    </xf>
    <xf numFmtId="0" fontId="36" fillId="29" borderId="40" xfId="0" applyFont="1" applyFill="1" applyBorder="1" applyAlignment="1">
      <alignment horizontal="center" vertical="center"/>
    </xf>
    <xf numFmtId="176" fontId="36" fillId="30" borderId="40" xfId="0" applyNumberFormat="1" applyFont="1" applyFill="1" applyBorder="1" applyAlignment="1">
      <alignment horizontal="center" vertical="center"/>
    </xf>
    <xf numFmtId="176" fontId="36" fillId="30" borderId="41" xfId="0" applyNumberFormat="1" applyFont="1" applyFill="1" applyBorder="1" applyAlignment="1">
      <alignment horizontal="center" vertical="center"/>
    </xf>
    <xf numFmtId="173" fontId="36" fillId="30" borderId="40" xfId="0" applyNumberFormat="1" applyFont="1" applyFill="1" applyBorder="1" applyAlignment="1">
      <alignment horizontal="center" vertical="center"/>
    </xf>
    <xf numFmtId="173" fontId="36" fillId="30" borderId="41" xfId="0" applyNumberFormat="1" applyFont="1" applyFill="1" applyBorder="1" applyAlignment="1">
      <alignment horizontal="center" vertical="center"/>
    </xf>
    <xf numFmtId="0" fontId="36" fillId="31" borderId="33" xfId="0" applyFont="1" applyFill="1" applyBorder="1" applyAlignment="1">
      <alignment horizontal="left" vertical="center"/>
    </xf>
    <xf numFmtId="0" fontId="36" fillId="31" borderId="42" xfId="0" applyFont="1" applyFill="1" applyBorder="1" applyAlignment="1">
      <alignment horizontal="center" vertical="center"/>
    </xf>
    <xf numFmtId="173" fontId="36" fillId="30" borderId="42" xfId="0" applyNumberFormat="1" applyFont="1" applyFill="1" applyBorder="1" applyAlignment="1">
      <alignment horizontal="center" vertical="center"/>
    </xf>
    <xf numFmtId="173" fontId="36" fillId="30" borderId="43" xfId="0" applyNumberFormat="1" applyFont="1" applyFill="1" applyBorder="1" applyAlignment="1">
      <alignment horizontal="center" vertical="center"/>
    </xf>
    <xf numFmtId="0" fontId="36" fillId="25" borderId="53" xfId="0" applyFont="1" applyFill="1" applyBorder="1" applyAlignment="1">
      <alignment horizontal="center" vertical="center"/>
    </xf>
    <xf numFmtId="0" fontId="36" fillId="25" borderId="54" xfId="0" applyFont="1" applyFill="1" applyBorder="1" applyAlignment="1">
      <alignment horizontal="left" vertical="center"/>
    </xf>
    <xf numFmtId="0" fontId="36" fillId="26" borderId="0" xfId="0" applyFont="1" applyFill="1" applyAlignment="1">
      <alignment horizontal="center" vertical="center"/>
    </xf>
    <xf numFmtId="0" fontId="36" fillId="25" borderId="55" xfId="0" applyFont="1" applyFill="1" applyBorder="1" applyAlignment="1">
      <alignment horizontal="center" vertical="center"/>
    </xf>
    <xf numFmtId="0" fontId="36" fillId="25" borderId="56" xfId="0" applyFont="1" applyFill="1" applyBorder="1" applyAlignment="1">
      <alignment horizontal="left" vertical="center"/>
    </xf>
    <xf numFmtId="0" fontId="36" fillId="27" borderId="53" xfId="0" applyFont="1" applyFill="1" applyBorder="1" applyAlignment="1">
      <alignment horizontal="center" vertical="center"/>
    </xf>
    <xf numFmtId="0" fontId="36" fillId="27" borderId="54" xfId="0" applyFont="1" applyFill="1" applyBorder="1" applyAlignment="1">
      <alignment horizontal="left" vertical="center"/>
    </xf>
    <xf numFmtId="0" fontId="36" fillId="27" borderId="54" xfId="0" applyFont="1" applyFill="1" applyBorder="1" applyAlignment="1">
      <alignment horizontal="left" vertical="top" wrapText="1"/>
    </xf>
    <xf numFmtId="0" fontId="36" fillId="27" borderId="55" xfId="0" applyFont="1" applyFill="1" applyBorder="1" applyAlignment="1">
      <alignment horizontal="center" vertical="center"/>
    </xf>
    <xf numFmtId="0" fontId="36" fillId="27" borderId="56" xfId="0" applyFont="1" applyFill="1" applyBorder="1" applyAlignment="1">
      <alignment horizontal="left" vertical="top" wrapText="1"/>
    </xf>
    <xf numFmtId="0" fontId="39" fillId="26" borderId="0" xfId="0" applyFont="1" applyFill="1"/>
    <xf numFmtId="1" fontId="48" fillId="26" borderId="0" xfId="0" applyNumberFormat="1" applyFont="1" applyFill="1"/>
    <xf numFmtId="0" fontId="46" fillId="26" borderId="0" xfId="0" applyFont="1" applyFill="1" applyAlignment="1">
      <alignment vertical="center"/>
    </xf>
    <xf numFmtId="0" fontId="46" fillId="26" borderId="0" xfId="0" applyFont="1" applyFill="1" applyBorder="1" applyAlignment="1">
      <alignment vertical="center"/>
    </xf>
    <xf numFmtId="0" fontId="46" fillId="26" borderId="0" xfId="0" applyFont="1" applyFill="1" applyBorder="1"/>
    <xf numFmtId="0" fontId="46" fillId="0" borderId="0" xfId="0" applyFont="1"/>
    <xf numFmtId="0" fontId="46" fillId="26" borderId="0" xfId="0" applyFont="1" applyFill="1"/>
    <xf numFmtId="1" fontId="39" fillId="26" borderId="0" xfId="0" applyNumberFormat="1" applyFont="1" applyFill="1" applyBorder="1" applyAlignment="1">
      <alignment vertical="center"/>
    </xf>
    <xf numFmtId="1" fontId="39" fillId="26" borderId="0" xfId="0" applyNumberFormat="1" applyFont="1" applyFill="1" applyAlignment="1">
      <alignment vertical="center"/>
    </xf>
    <xf numFmtId="0" fontId="46" fillId="0" borderId="0" xfId="0" applyFont="1" applyAlignment="1">
      <alignment vertical="center"/>
    </xf>
    <xf numFmtId="0" fontId="49" fillId="26" borderId="0" xfId="247" applyFont="1" applyFill="1" applyBorder="1" applyAlignment="1">
      <alignment horizontal="left" vertical="center"/>
    </xf>
    <xf numFmtId="0" fontId="40" fillId="26" borderId="0" xfId="0" applyFont="1" applyFill="1" applyAlignment="1">
      <alignment horizontal="right"/>
    </xf>
    <xf numFmtId="37" fontId="41" fillId="26" borderId="0" xfId="247" applyNumberFormat="1" applyFont="1" applyFill="1" applyBorder="1" applyAlignment="1">
      <alignment horizontal="right" vertical="center"/>
    </xf>
    <xf numFmtId="41" fontId="39" fillId="26" borderId="11" xfId="0" applyNumberFormat="1" applyFont="1" applyFill="1" applyBorder="1" applyAlignment="1">
      <alignment vertical="center"/>
    </xf>
    <xf numFmtId="41" fontId="39" fillId="26" borderId="0" xfId="0" applyNumberFormat="1" applyFont="1" applyFill="1" applyBorder="1" applyAlignment="1">
      <alignment vertical="center"/>
    </xf>
    <xf numFmtId="9" fontId="39" fillId="26" borderId="11" xfId="0" applyNumberFormat="1" applyFont="1" applyFill="1" applyBorder="1" applyAlignment="1">
      <alignment vertical="center"/>
    </xf>
    <xf numFmtId="9" fontId="39" fillId="26" borderId="0" xfId="0" applyNumberFormat="1" applyFont="1" applyFill="1" applyBorder="1" applyAlignment="1">
      <alignment vertical="center"/>
    </xf>
    <xf numFmtId="1" fontId="39" fillId="26" borderId="11" xfId="0" applyNumberFormat="1" applyFont="1" applyFill="1" applyBorder="1" applyAlignment="1">
      <alignment vertical="center"/>
    </xf>
    <xf numFmtId="173" fontId="39" fillId="26" borderId="0" xfId="0" applyNumberFormat="1" applyFont="1" applyFill="1" applyBorder="1" applyAlignment="1">
      <alignment vertical="center"/>
    </xf>
    <xf numFmtId="0" fontId="39" fillId="26" borderId="0" xfId="0" applyFont="1" applyFill="1" applyBorder="1" applyAlignment="1">
      <alignment vertical="center"/>
    </xf>
    <xf numFmtId="0" fontId="41" fillId="26" borderId="0" xfId="247" applyFont="1" applyFill="1" applyBorder="1" applyAlignment="1">
      <alignment horizontal="right" vertical="center"/>
    </xf>
    <xf numFmtId="9" fontId="39" fillId="26" borderId="11" xfId="254" applyFont="1" applyFill="1" applyBorder="1" applyAlignment="1">
      <alignment vertical="center"/>
    </xf>
    <xf numFmtId="9" fontId="39" fillId="26" borderId="0" xfId="254" applyFont="1" applyFill="1" applyBorder="1" applyAlignment="1">
      <alignment vertical="center"/>
    </xf>
    <xf numFmtId="0" fontId="39" fillId="26" borderId="0" xfId="0" applyFont="1" applyFill="1" applyAlignment="1">
      <alignment vertical="center"/>
    </xf>
    <xf numFmtId="3" fontId="40" fillId="26" borderId="11" xfId="0" applyNumberFormat="1" applyFont="1" applyFill="1" applyBorder="1" applyAlignment="1">
      <alignment vertical="center"/>
    </xf>
    <xf numFmtId="38" fontId="41" fillId="26" borderId="0" xfId="247" applyNumberFormat="1" applyFont="1" applyFill="1" applyBorder="1" applyAlignment="1">
      <alignment horizontal="right" vertical="center"/>
    </xf>
    <xf numFmtId="3" fontId="39" fillId="26" borderId="11" xfId="0" applyNumberFormat="1" applyFont="1" applyFill="1" applyBorder="1" applyAlignment="1">
      <alignment vertical="center"/>
    </xf>
    <xf numFmtId="3" fontId="39" fillId="26" borderId="0" xfId="0" applyNumberFormat="1" applyFont="1" applyFill="1" applyBorder="1" applyAlignment="1">
      <alignment vertical="center"/>
    </xf>
    <xf numFmtId="173" fontId="39" fillId="26" borderId="11" xfId="0" applyNumberFormat="1" applyFont="1" applyFill="1" applyBorder="1" applyAlignment="1">
      <alignment vertical="center"/>
    </xf>
    <xf numFmtId="172" fontId="39" fillId="26" borderId="11" xfId="0" applyNumberFormat="1" applyFont="1" applyFill="1" applyBorder="1" applyAlignment="1">
      <alignment vertical="center"/>
    </xf>
    <xf numFmtId="172" fontId="39" fillId="26" borderId="0" xfId="0" applyNumberFormat="1" applyFont="1" applyFill="1" applyBorder="1" applyAlignment="1">
      <alignment vertical="center"/>
    </xf>
    <xf numFmtId="176" fontId="39" fillId="26" borderId="11" xfId="0" applyNumberFormat="1" applyFont="1" applyFill="1" applyBorder="1" applyAlignment="1">
      <alignment vertical="center"/>
    </xf>
    <xf numFmtId="3" fontId="46" fillId="26" borderId="0" xfId="0" applyNumberFormat="1" applyFont="1" applyFill="1" applyBorder="1" applyAlignment="1">
      <alignment vertical="center"/>
    </xf>
    <xf numFmtId="176" fontId="46" fillId="0" borderId="0" xfId="0" applyNumberFormat="1" applyFont="1" applyAlignment="1">
      <alignment vertical="center"/>
    </xf>
    <xf numFmtId="41" fontId="46" fillId="0" borderId="0" xfId="0" applyNumberFormat="1" applyFont="1" applyAlignment="1">
      <alignment vertical="center"/>
    </xf>
    <xf numFmtId="41" fontId="46" fillId="26" borderId="0" xfId="0" applyNumberFormat="1" applyFont="1" applyFill="1" applyBorder="1" applyAlignment="1">
      <alignment vertical="center"/>
    </xf>
    <xf numFmtId="169" fontId="37" fillId="27" borderId="30" xfId="1" applyNumberFormat="1" applyFont="1" applyFill="1" applyBorder="1" applyAlignment="1">
      <alignment horizontal="center" vertical="center"/>
    </xf>
    <xf numFmtId="169" fontId="36" fillId="26" borderId="32" xfId="1" applyNumberFormat="1" applyFont="1" applyFill="1" applyBorder="1" applyAlignment="1">
      <alignment horizontal="center" vertical="center"/>
    </xf>
    <xf numFmtId="169" fontId="37" fillId="27" borderId="32" xfId="1" applyNumberFormat="1" applyFont="1" applyFill="1" applyBorder="1" applyAlignment="1">
      <alignment horizontal="center" vertical="center"/>
    </xf>
    <xf numFmtId="0" fontId="26" fillId="25" borderId="27" xfId="0" applyFont="1" applyFill="1" applyBorder="1" applyAlignment="1">
      <alignment horizontal="center" vertical="center"/>
    </xf>
    <xf numFmtId="0" fontId="25" fillId="26" borderId="0" xfId="247" applyFont="1" applyFill="1" applyBorder="1" applyAlignment="1" applyProtection="1">
      <alignment horizontal="left"/>
      <protection locked="0"/>
    </xf>
    <xf numFmtId="37" fontId="36" fillId="2" borderId="0" xfId="247" applyNumberFormat="1" applyFont="1" applyFill="1" applyBorder="1" applyAlignment="1" applyProtection="1">
      <alignment vertical="center"/>
      <protection locked="0"/>
    </xf>
    <xf numFmtId="1" fontId="39" fillId="26" borderId="0" xfId="247" quotePrefix="1" applyNumberFormat="1" applyFont="1" applyFill="1" applyBorder="1" applyAlignment="1" applyProtection="1">
      <alignment horizontal="center" vertical="center"/>
      <protection locked="0"/>
    </xf>
    <xf numFmtId="0" fontId="25" fillId="2" borderId="0" xfId="247" applyFont="1" applyFill="1" applyAlignment="1" applyProtection="1">
      <alignment horizontal="right" vertical="center"/>
      <protection locked="0"/>
    </xf>
    <xf numFmtId="1" fontId="38" fillId="25" borderId="0" xfId="247" applyNumberFormat="1" applyFont="1" applyFill="1" applyBorder="1" applyAlignment="1" applyProtection="1">
      <alignment horizontal="left" vertical="center"/>
      <protection locked="0"/>
    </xf>
    <xf numFmtId="0" fontId="25" fillId="2" borderId="0" xfId="247" applyFont="1" applyFill="1" applyAlignment="1" applyProtection="1">
      <alignment horizontal="left" vertical="center"/>
      <protection locked="0"/>
    </xf>
    <xf numFmtId="0" fontId="25" fillId="2" borderId="0" xfId="247" applyFont="1" applyFill="1" applyBorder="1" applyAlignment="1" applyProtection="1">
      <alignment horizontal="right" vertical="center"/>
      <protection locked="0"/>
    </xf>
    <xf numFmtId="1" fontId="25" fillId="2" borderId="0" xfId="247" applyNumberFormat="1" applyFont="1" applyFill="1" applyBorder="1" applyAlignment="1" applyProtection="1">
      <alignment horizontal="right" vertical="center"/>
      <protection locked="0"/>
    </xf>
    <xf numFmtId="1" fontId="26" fillId="2" borderId="0" xfId="247" applyNumberFormat="1" applyFont="1" applyFill="1" applyBorder="1" applyAlignment="1" applyProtection="1">
      <alignment horizontal="left" vertical="center"/>
      <protection locked="0"/>
    </xf>
    <xf numFmtId="1" fontId="25" fillId="2" borderId="0" xfId="247" applyNumberFormat="1" applyFont="1" applyFill="1" applyBorder="1" applyAlignment="1" applyProtection="1">
      <alignment horizontal="center" vertical="center"/>
      <protection locked="0"/>
    </xf>
    <xf numFmtId="0" fontId="25" fillId="26" borderId="0" xfId="247" applyFont="1" applyFill="1" applyAlignment="1" applyProtection="1">
      <alignment horizontal="right"/>
      <protection locked="0"/>
    </xf>
    <xf numFmtId="9" fontId="39" fillId="26" borderId="0" xfId="248" applyFont="1" applyFill="1" applyBorder="1" applyAlignment="1" applyProtection="1">
      <alignment horizontal="center" vertical="center"/>
      <protection locked="0"/>
    </xf>
    <xf numFmtId="1" fontId="25" fillId="2" borderId="0" xfId="247" applyNumberFormat="1" applyFont="1" applyFill="1" applyAlignment="1" applyProtection="1">
      <alignment horizontal="right" vertical="center"/>
      <protection locked="0"/>
    </xf>
    <xf numFmtId="1" fontId="40" fillId="2" borderId="0" xfId="250" applyNumberFormat="1" applyFont="1" applyFill="1" applyBorder="1" applyAlignment="1" applyProtection="1">
      <alignment horizontal="center" vertical="top"/>
      <protection locked="0"/>
    </xf>
    <xf numFmtId="165" fontId="40" fillId="2" borderId="0" xfId="248" applyNumberFormat="1" applyFont="1" applyFill="1" applyBorder="1" applyAlignment="1" applyProtection="1">
      <alignment horizontal="left" vertical="top"/>
      <protection locked="0"/>
    </xf>
    <xf numFmtId="1" fontId="36" fillId="2" borderId="0" xfId="247" applyNumberFormat="1" applyFont="1" applyFill="1" applyBorder="1" applyAlignment="1" applyProtection="1">
      <alignment vertical="center"/>
      <protection locked="0"/>
    </xf>
    <xf numFmtId="165" fontId="40" fillId="2" borderId="0" xfId="248" applyNumberFormat="1" applyFont="1" applyFill="1" applyBorder="1" applyAlignment="1" applyProtection="1">
      <alignment horizontal="left" vertical="center"/>
      <protection locked="0"/>
    </xf>
    <xf numFmtId="37" fontId="25" fillId="2" borderId="0" xfId="247" applyNumberFormat="1" applyFont="1" applyFill="1" applyBorder="1" applyAlignment="1" applyProtection="1">
      <alignment horizontal="right" vertical="center"/>
      <protection locked="0"/>
    </xf>
    <xf numFmtId="169" fontId="36" fillId="25" borderId="0" xfId="1" applyNumberFormat="1" applyFont="1" applyFill="1" applyAlignment="1" applyProtection="1">
      <alignment horizontal="right" vertical="center"/>
      <protection locked="0"/>
    </xf>
    <xf numFmtId="9" fontId="40" fillId="2" borderId="0" xfId="248" applyNumberFormat="1" applyFont="1" applyFill="1" applyBorder="1" applyAlignment="1" applyProtection="1">
      <alignment horizontal="left" vertical="center"/>
      <protection locked="0"/>
    </xf>
    <xf numFmtId="41" fontId="36" fillId="2" borderId="0" xfId="250" applyFont="1" applyFill="1" applyAlignment="1" applyProtection="1">
      <alignment vertical="center"/>
      <protection locked="0"/>
    </xf>
    <xf numFmtId="37" fontId="25" fillId="2" borderId="0" xfId="247" quotePrefix="1" applyNumberFormat="1" applyFont="1" applyFill="1" applyBorder="1" applyAlignment="1" applyProtection="1">
      <alignment horizontal="right" vertical="center"/>
      <protection locked="0"/>
    </xf>
    <xf numFmtId="37" fontId="26" fillId="28" borderId="0" xfId="247" applyNumberFormat="1" applyFont="1" applyFill="1" applyBorder="1" applyAlignment="1" applyProtection="1">
      <alignment horizontal="right" vertical="center"/>
      <protection locked="0"/>
    </xf>
    <xf numFmtId="37" fontId="41" fillId="28" borderId="0" xfId="247" applyNumberFormat="1" applyFont="1" applyFill="1" applyBorder="1" applyAlignment="1" applyProtection="1">
      <alignment horizontal="right" vertical="center"/>
      <protection locked="0"/>
    </xf>
    <xf numFmtId="37" fontId="40" fillId="28" borderId="0" xfId="247" applyNumberFormat="1" applyFont="1" applyFill="1" applyBorder="1" applyAlignment="1" applyProtection="1">
      <alignment horizontal="right" vertical="center"/>
      <protection locked="0"/>
    </xf>
    <xf numFmtId="41" fontId="36" fillId="2" borderId="0" xfId="250" applyFont="1" applyFill="1" applyBorder="1" applyAlignment="1" applyProtection="1">
      <alignment horizontal="right" vertical="center"/>
      <protection locked="0"/>
    </xf>
    <xf numFmtId="37" fontId="36" fillId="2" borderId="0" xfId="247" applyNumberFormat="1" applyFont="1" applyFill="1" applyBorder="1" applyAlignment="1" applyProtection="1">
      <alignment horizontal="left" vertical="center"/>
      <protection locked="0"/>
    </xf>
    <xf numFmtId="37" fontId="40" fillId="2" borderId="0" xfId="247" applyNumberFormat="1" applyFont="1" applyFill="1" applyBorder="1" applyAlignment="1" applyProtection="1">
      <alignment horizontal="right" vertical="center"/>
      <protection locked="0"/>
    </xf>
    <xf numFmtId="41" fontId="36" fillId="2" borderId="0" xfId="250" applyFont="1" applyFill="1" applyBorder="1" applyAlignment="1" applyProtection="1">
      <alignment vertical="center"/>
      <protection locked="0"/>
    </xf>
    <xf numFmtId="37" fontId="36" fillId="26" borderId="0" xfId="247" applyNumberFormat="1" applyFont="1" applyFill="1" applyBorder="1" applyAlignment="1" applyProtection="1">
      <alignment vertical="center"/>
      <protection locked="0"/>
    </xf>
    <xf numFmtId="0" fontId="28" fillId="26" borderId="0" xfId="0" applyFont="1" applyFill="1" applyProtection="1">
      <protection locked="0"/>
    </xf>
    <xf numFmtId="37" fontId="26" fillId="2" borderId="0" xfId="247" applyNumberFormat="1" applyFont="1" applyFill="1" applyBorder="1" applyAlignment="1" applyProtection="1">
      <alignment horizontal="right" vertical="center"/>
      <protection locked="0"/>
    </xf>
    <xf numFmtId="165" fontId="36" fillId="2" borderId="0" xfId="248" applyNumberFormat="1" applyFont="1" applyFill="1" applyBorder="1" applyAlignment="1" applyProtection="1">
      <alignment vertical="center"/>
      <protection locked="0"/>
    </xf>
    <xf numFmtId="41" fontId="36" fillId="25" borderId="0" xfId="250" applyFont="1" applyFill="1" applyBorder="1" applyAlignment="1" applyProtection="1">
      <alignment vertical="center"/>
      <protection locked="0"/>
    </xf>
    <xf numFmtId="37" fontId="36" fillId="2" borderId="0" xfId="247" applyNumberFormat="1" applyFont="1" applyFill="1" applyBorder="1" applyAlignment="1" applyProtection="1">
      <alignment horizontal="right" vertical="center"/>
      <protection locked="0"/>
    </xf>
    <xf numFmtId="37" fontId="41" fillId="2" borderId="0" xfId="247" applyNumberFormat="1" applyFont="1" applyFill="1" applyBorder="1" applyAlignment="1" applyProtection="1">
      <alignment horizontal="right" vertical="center"/>
      <protection locked="0"/>
    </xf>
    <xf numFmtId="37" fontId="36" fillId="2" borderId="0" xfId="247" applyNumberFormat="1" applyFont="1" applyFill="1" applyBorder="1" applyAlignment="1" applyProtection="1">
      <alignment vertical="top"/>
      <protection locked="0"/>
    </xf>
    <xf numFmtId="168" fontId="40" fillId="2" borderId="0" xfId="248" applyNumberFormat="1" applyFont="1" applyFill="1" applyBorder="1" applyAlignment="1" applyProtection="1">
      <alignment horizontal="left" vertical="center"/>
      <protection locked="0"/>
    </xf>
    <xf numFmtId="165" fontId="40" fillId="2" borderId="0" xfId="248" applyNumberFormat="1" applyFont="1" applyFill="1" applyBorder="1" applyAlignment="1" applyProtection="1">
      <alignment vertical="center"/>
      <protection locked="0"/>
    </xf>
    <xf numFmtId="165" fontId="25" fillId="2" borderId="0" xfId="248" applyNumberFormat="1" applyFont="1" applyFill="1" applyBorder="1" applyAlignment="1" applyProtection="1">
      <alignment horizontal="right" vertical="center"/>
      <protection locked="0"/>
    </xf>
    <xf numFmtId="41" fontId="36" fillId="25" borderId="0" xfId="250" applyFont="1" applyFill="1" applyAlignment="1" applyProtection="1">
      <alignment vertical="center"/>
      <protection locked="0"/>
    </xf>
    <xf numFmtId="9" fontId="36" fillId="25" borderId="0" xfId="254" applyFont="1" applyFill="1" applyBorder="1" applyAlignment="1" applyProtection="1">
      <alignment vertical="center"/>
      <protection locked="0"/>
    </xf>
    <xf numFmtId="37" fontId="40" fillId="2" borderId="0" xfId="247" applyNumberFormat="1" applyFont="1" applyFill="1" applyBorder="1" applyAlignment="1" applyProtection="1">
      <alignment horizontal="left" vertical="center" wrapText="1"/>
      <protection locked="0"/>
    </xf>
    <xf numFmtId="37" fontId="25" fillId="2" borderId="0" xfId="247" applyNumberFormat="1" applyFont="1" applyFill="1" applyBorder="1" applyAlignment="1" applyProtection="1">
      <alignment vertical="top" wrapText="1"/>
      <protection locked="0"/>
    </xf>
    <xf numFmtId="37" fontId="40" fillId="2" borderId="0" xfId="247" applyNumberFormat="1" applyFont="1" applyFill="1" applyBorder="1" applyAlignment="1" applyProtection="1">
      <alignment vertical="top" wrapText="1"/>
      <protection locked="0"/>
    </xf>
    <xf numFmtId="1" fontId="39" fillId="25" borderId="0" xfId="247" quotePrefix="1" applyNumberFormat="1" applyFont="1" applyFill="1" applyBorder="1" applyAlignment="1" applyProtection="1">
      <alignment horizontal="center" vertical="center"/>
    </xf>
    <xf numFmtId="9" fontId="39" fillId="26" borderId="0" xfId="248" applyFont="1" applyFill="1" applyBorder="1" applyAlignment="1" applyProtection="1">
      <alignment horizontal="center" vertical="center"/>
    </xf>
    <xf numFmtId="1" fontId="39" fillId="26" borderId="0" xfId="247" quotePrefix="1" applyNumberFormat="1" applyFont="1" applyFill="1" applyBorder="1" applyAlignment="1" applyProtection="1">
      <alignment horizontal="center" vertical="center"/>
    </xf>
    <xf numFmtId="9" fontId="40" fillId="2" borderId="0" xfId="248" applyNumberFormat="1" applyFont="1" applyFill="1" applyBorder="1" applyAlignment="1" applyProtection="1">
      <alignment horizontal="left" vertical="center"/>
    </xf>
    <xf numFmtId="9" fontId="42" fillId="28" borderId="0" xfId="248" applyNumberFormat="1" applyFont="1" applyFill="1" applyBorder="1" applyAlignment="1" applyProtection="1">
      <alignment horizontal="left" vertical="center"/>
    </xf>
    <xf numFmtId="9" fontId="40" fillId="28" borderId="0" xfId="248" applyNumberFormat="1" applyFont="1" applyFill="1" applyBorder="1" applyAlignment="1" applyProtection="1">
      <alignment horizontal="left" vertical="center"/>
    </xf>
    <xf numFmtId="165" fontId="40" fillId="2" borderId="0" xfId="248" applyNumberFormat="1" applyFont="1" applyFill="1" applyBorder="1" applyAlignment="1" applyProtection="1">
      <alignment horizontal="left" vertical="center"/>
    </xf>
    <xf numFmtId="168" fontId="40" fillId="2" borderId="0" xfId="248" applyNumberFormat="1" applyFont="1" applyFill="1" applyBorder="1" applyAlignment="1" applyProtection="1">
      <alignment horizontal="left" vertical="center"/>
    </xf>
    <xf numFmtId="37" fontId="36" fillId="2" borderId="0" xfId="247" applyNumberFormat="1" applyFont="1" applyFill="1" applyBorder="1" applyAlignment="1" applyProtection="1">
      <alignment vertical="center"/>
    </xf>
    <xf numFmtId="41" fontId="36" fillId="28" borderId="1" xfId="250" applyFont="1" applyFill="1" applyBorder="1" applyAlignment="1" applyProtection="1">
      <alignment vertical="center"/>
    </xf>
    <xf numFmtId="41" fontId="36" fillId="2" borderId="0" xfId="250" applyFont="1" applyFill="1" applyAlignment="1" applyProtection="1">
      <alignment vertical="center"/>
    </xf>
    <xf numFmtId="41" fontId="36" fillId="2" borderId="0" xfId="250" applyFont="1" applyFill="1" applyBorder="1" applyAlignment="1" applyProtection="1">
      <alignment vertical="center"/>
    </xf>
    <xf numFmtId="1" fontId="38" fillId="26" borderId="0" xfId="247" applyNumberFormat="1" applyFont="1" applyFill="1" applyBorder="1" applyAlignment="1" applyProtection="1">
      <alignment horizontal="left" vertical="center"/>
      <protection locked="0"/>
    </xf>
    <xf numFmtId="0" fontId="25" fillId="26" borderId="0" xfId="247" applyFont="1" applyFill="1" applyAlignment="1" applyProtection="1">
      <alignment horizontal="right" vertical="center"/>
      <protection locked="0"/>
    </xf>
    <xf numFmtId="1" fontId="25" fillId="26" borderId="0" xfId="247" applyNumberFormat="1" applyFont="1" applyFill="1" applyBorder="1" applyAlignment="1" applyProtection="1">
      <alignment horizontal="left" vertical="center"/>
      <protection locked="0"/>
    </xf>
    <xf numFmtId="1" fontId="26" fillId="26" borderId="0" xfId="247" applyNumberFormat="1" applyFont="1" applyFill="1" applyBorder="1" applyAlignment="1" applyProtection="1">
      <alignment horizontal="left" vertical="center"/>
      <protection locked="0"/>
    </xf>
    <xf numFmtId="1" fontId="25" fillId="26" borderId="0" xfId="247" applyNumberFormat="1" applyFont="1" applyFill="1" applyBorder="1" applyAlignment="1" applyProtection="1">
      <alignment horizontal="center" vertical="center"/>
      <protection locked="0"/>
    </xf>
    <xf numFmtId="0" fontId="25" fillId="26" borderId="0" xfId="247" applyFont="1" applyFill="1" applyBorder="1" applyAlignment="1" applyProtection="1">
      <alignment horizontal="right" vertical="center"/>
      <protection locked="0"/>
    </xf>
    <xf numFmtId="0" fontId="39" fillId="2" borderId="0" xfId="247" applyFont="1" applyFill="1" applyBorder="1" applyAlignment="1" applyProtection="1">
      <alignment horizontal="center" vertical="center"/>
      <protection locked="0"/>
    </xf>
    <xf numFmtId="0" fontId="44" fillId="2" borderId="0" xfId="247" applyFont="1" applyFill="1" applyAlignment="1" applyProtection="1">
      <alignment horizontal="left" vertical="center"/>
      <protection locked="0"/>
    </xf>
    <xf numFmtId="49" fontId="44" fillId="26" borderId="0" xfId="247" applyNumberFormat="1" applyFont="1" applyFill="1" applyBorder="1" applyAlignment="1" applyProtection="1">
      <alignment horizontal="center" vertical="center"/>
      <protection locked="0"/>
    </xf>
    <xf numFmtId="9" fontId="44" fillId="26" borderId="0" xfId="248" applyFont="1" applyFill="1" applyBorder="1" applyAlignment="1" applyProtection="1">
      <alignment horizontal="center" vertical="center"/>
      <protection locked="0"/>
    </xf>
    <xf numFmtId="0" fontId="44" fillId="2" borderId="0" xfId="247" applyFont="1" applyFill="1" applyAlignment="1" applyProtection="1">
      <alignment horizontal="right" vertical="center"/>
      <protection locked="0"/>
    </xf>
    <xf numFmtId="3" fontId="36" fillId="38" borderId="1" xfId="247" applyNumberFormat="1" applyFont="1" applyFill="1" applyBorder="1" applyAlignment="1" applyProtection="1">
      <alignment vertical="center"/>
      <protection locked="0"/>
    </xf>
    <xf numFmtId="167" fontId="45" fillId="26" borderId="0" xfId="248" applyNumberFormat="1" applyFont="1" applyFill="1" applyBorder="1" applyAlignment="1" applyProtection="1">
      <alignment horizontal="left" vertical="center"/>
      <protection locked="0"/>
    </xf>
    <xf numFmtId="0" fontId="36" fillId="26" borderId="0" xfId="247" applyFont="1" applyFill="1" applyAlignment="1" applyProtection="1">
      <alignment vertical="center"/>
      <protection locked="0"/>
    </xf>
    <xf numFmtId="0" fontId="39" fillId="26" borderId="0" xfId="247" applyFont="1" applyFill="1" applyBorder="1" applyAlignment="1" applyProtection="1">
      <alignment horizontal="left" vertical="center"/>
      <protection locked="0"/>
    </xf>
    <xf numFmtId="3" fontId="36" fillId="26" borderId="0" xfId="247" applyNumberFormat="1" applyFont="1" applyFill="1" applyAlignment="1" applyProtection="1">
      <alignment vertical="center"/>
      <protection locked="0"/>
    </xf>
    <xf numFmtId="9" fontId="45" fillId="26" borderId="0" xfId="248" applyFont="1" applyFill="1" applyAlignment="1" applyProtection="1">
      <alignment horizontal="left" vertical="center"/>
      <protection locked="0"/>
    </xf>
    <xf numFmtId="169" fontId="36" fillId="26" borderId="0" xfId="1" applyNumberFormat="1" applyFont="1" applyFill="1" applyAlignment="1" applyProtection="1">
      <alignment vertical="center"/>
      <protection locked="0"/>
    </xf>
    <xf numFmtId="9" fontId="45" fillId="26" borderId="0" xfId="248" applyFont="1" applyFill="1" applyBorder="1" applyAlignment="1" applyProtection="1">
      <alignment horizontal="left" vertical="center"/>
      <protection locked="0"/>
    </xf>
    <xf numFmtId="0" fontId="25" fillId="26" borderId="0" xfId="247" applyFont="1" applyFill="1" applyBorder="1" applyAlignment="1" applyProtection="1">
      <alignment horizontal="left" vertical="center"/>
      <protection locked="0"/>
    </xf>
    <xf numFmtId="169" fontId="36" fillId="38" borderId="0" xfId="1" applyNumberFormat="1" applyFont="1" applyFill="1" applyAlignment="1" applyProtection="1">
      <alignment horizontal="right" vertical="center"/>
      <protection locked="0"/>
    </xf>
    <xf numFmtId="169" fontId="36" fillId="26" borderId="0" xfId="1" applyNumberFormat="1" applyFont="1" applyFill="1" applyBorder="1" applyAlignment="1" applyProtection="1">
      <alignment vertical="center"/>
      <protection locked="0"/>
    </xf>
    <xf numFmtId="1" fontId="25" fillId="26" borderId="0" xfId="247" applyNumberFormat="1" applyFont="1" applyFill="1" applyBorder="1" applyAlignment="1" applyProtection="1">
      <alignment horizontal="left" vertical="center" wrapText="1"/>
      <protection locked="0"/>
    </xf>
    <xf numFmtId="0" fontId="42" fillId="26" borderId="0" xfId="247" applyFont="1" applyFill="1" applyBorder="1" applyAlignment="1" applyProtection="1">
      <alignment horizontal="right" vertical="center"/>
      <protection locked="0"/>
    </xf>
    <xf numFmtId="0" fontId="42" fillId="26" borderId="0" xfId="247" applyFont="1" applyFill="1" applyBorder="1" applyAlignment="1" applyProtection="1">
      <alignment horizontal="left" vertical="center"/>
      <protection locked="0"/>
    </xf>
    <xf numFmtId="169" fontId="36" fillId="26" borderId="0" xfId="1" applyNumberFormat="1" applyFont="1" applyFill="1" applyBorder="1" applyAlignment="1" applyProtection="1">
      <alignment horizontal="right" vertical="center"/>
      <protection locked="0"/>
    </xf>
    <xf numFmtId="0" fontId="36" fillId="26" borderId="0" xfId="247" applyFont="1" applyFill="1" applyBorder="1" applyAlignment="1" applyProtection="1">
      <alignment vertical="center"/>
      <protection locked="0"/>
    </xf>
    <xf numFmtId="169" fontId="40" fillId="26" borderId="0" xfId="1" applyNumberFormat="1" applyFont="1" applyFill="1" applyAlignment="1" applyProtection="1">
      <alignment vertical="center"/>
      <protection locked="0"/>
    </xf>
    <xf numFmtId="3" fontId="36" fillId="26" borderId="0" xfId="247" applyNumberFormat="1" applyFont="1" applyFill="1" applyBorder="1" applyAlignment="1" applyProtection="1">
      <alignment vertical="center"/>
      <protection locked="0"/>
    </xf>
    <xf numFmtId="169" fontId="46" fillId="26" borderId="0" xfId="1" applyNumberFormat="1" applyFont="1" applyFill="1" applyAlignment="1" applyProtection="1">
      <alignment vertical="center"/>
      <protection locked="0"/>
    </xf>
    <xf numFmtId="169" fontId="46" fillId="26" borderId="0" xfId="1" applyNumberFormat="1" applyFont="1" applyFill="1" applyBorder="1" applyAlignment="1" applyProtection="1">
      <alignment vertical="center"/>
      <protection locked="0"/>
    </xf>
    <xf numFmtId="0" fontId="26" fillId="26" borderId="0" xfId="247" applyFont="1" applyFill="1" applyBorder="1" applyAlignment="1" applyProtection="1">
      <alignment horizontal="right" vertical="center"/>
      <protection locked="0"/>
    </xf>
    <xf numFmtId="0" fontId="41" fillId="27" borderId="11" xfId="247" applyFont="1" applyFill="1" applyBorder="1" applyAlignment="1" applyProtection="1">
      <alignment horizontal="left" vertical="center"/>
      <protection locked="0"/>
    </xf>
    <xf numFmtId="0" fontId="40" fillId="26" borderId="14" xfId="247" applyFont="1" applyFill="1" applyBorder="1" applyAlignment="1" applyProtection="1">
      <alignment horizontal="left" vertical="center"/>
      <protection locked="0"/>
    </xf>
    <xf numFmtId="9" fontId="40" fillId="26" borderId="0" xfId="248" applyFont="1" applyFill="1" applyAlignment="1" applyProtection="1">
      <alignment horizontal="left" vertical="center"/>
      <protection locked="0"/>
    </xf>
    <xf numFmtId="0" fontId="40" fillId="26" borderId="0" xfId="247" applyFont="1" applyFill="1" applyAlignment="1" applyProtection="1">
      <alignment vertical="center"/>
      <protection locked="0"/>
    </xf>
    <xf numFmtId="0" fontId="46" fillId="26" borderId="0" xfId="247" applyFont="1" applyFill="1" applyAlignment="1" applyProtection="1">
      <alignment vertical="center"/>
      <protection locked="0"/>
    </xf>
    <xf numFmtId="3" fontId="39" fillId="26" borderId="0" xfId="247" applyNumberFormat="1" applyFont="1" applyFill="1" applyBorder="1" applyAlignment="1" applyProtection="1">
      <alignment horizontal="left" vertical="center"/>
      <protection locked="0"/>
    </xf>
    <xf numFmtId="0" fontId="25" fillId="26" borderId="0" xfId="247" applyFont="1" applyFill="1" applyBorder="1" applyAlignment="1" applyProtection="1">
      <alignment horizontal="center" vertical="center"/>
      <protection locked="0"/>
    </xf>
    <xf numFmtId="0" fontId="27" fillId="26" borderId="0" xfId="247" applyFont="1" applyFill="1" applyBorder="1" applyAlignment="1" applyProtection="1">
      <alignment horizontal="left" vertical="center"/>
      <protection locked="0"/>
    </xf>
    <xf numFmtId="3" fontId="27" fillId="26" borderId="0" xfId="247" applyNumberFormat="1" applyFont="1" applyFill="1" applyBorder="1" applyAlignment="1" applyProtection="1">
      <alignment horizontal="right" vertical="center"/>
      <protection locked="0"/>
    </xf>
    <xf numFmtId="9" fontId="47" fillId="26" borderId="0" xfId="248" applyFont="1" applyFill="1" applyBorder="1" applyAlignment="1" applyProtection="1">
      <alignment horizontal="left" vertical="center"/>
      <protection locked="0"/>
    </xf>
    <xf numFmtId="0" fontId="27" fillId="26" borderId="0" xfId="247" applyFont="1" applyFill="1" applyAlignment="1" applyProtection="1">
      <alignment vertical="center"/>
      <protection locked="0"/>
    </xf>
    <xf numFmtId="0" fontId="40" fillId="26" borderId="0" xfId="247" applyFont="1" applyFill="1" applyBorder="1" applyAlignment="1" applyProtection="1">
      <alignment horizontal="left" vertical="center"/>
      <protection locked="0"/>
    </xf>
    <xf numFmtId="3" fontId="40" fillId="26" borderId="0" xfId="247" applyNumberFormat="1" applyFont="1" applyFill="1" applyAlignment="1" applyProtection="1">
      <alignment horizontal="center" vertical="center"/>
      <protection locked="0"/>
    </xf>
    <xf numFmtId="0" fontId="25" fillId="26" borderId="0" xfId="247" applyFont="1" applyFill="1" applyAlignment="1" applyProtection="1">
      <alignment vertical="center"/>
      <protection locked="0"/>
    </xf>
    <xf numFmtId="0" fontId="40" fillId="26" borderId="0" xfId="247" applyFont="1" applyFill="1" applyBorder="1" applyAlignment="1" applyProtection="1">
      <alignment vertical="center"/>
      <protection locked="0"/>
    </xf>
    <xf numFmtId="1" fontId="39" fillId="26" borderId="0" xfId="247" applyNumberFormat="1" applyFont="1" applyFill="1" applyBorder="1" applyAlignment="1" applyProtection="1">
      <alignment horizontal="center" vertical="center"/>
    </xf>
    <xf numFmtId="0" fontId="39" fillId="2" borderId="0" xfId="247" applyFont="1" applyFill="1" applyBorder="1" applyAlignment="1" applyProtection="1">
      <alignment horizontal="center" vertical="center"/>
    </xf>
    <xf numFmtId="0" fontId="25" fillId="26" borderId="0" xfId="247" applyFont="1" applyFill="1" applyAlignment="1" applyProtection="1">
      <alignment horizontal="right"/>
    </xf>
    <xf numFmtId="3" fontId="36" fillId="26" borderId="1" xfId="247" applyNumberFormat="1" applyFont="1" applyFill="1" applyBorder="1" applyAlignment="1" applyProtection="1">
      <alignment vertical="center"/>
    </xf>
    <xf numFmtId="9" fontId="45" fillId="26" borderId="0" xfId="248" applyFont="1" applyFill="1" applyBorder="1" applyAlignment="1" applyProtection="1">
      <alignment horizontal="left" vertical="center"/>
    </xf>
    <xf numFmtId="0" fontId="36" fillId="26" borderId="0" xfId="247" applyFont="1" applyFill="1" applyAlignment="1" applyProtection="1">
      <alignment vertical="center"/>
    </xf>
    <xf numFmtId="169" fontId="36" fillId="26" borderId="0" xfId="1" applyNumberFormat="1" applyFont="1" applyFill="1" applyAlignment="1" applyProtection="1">
      <alignment vertical="center"/>
    </xf>
    <xf numFmtId="169" fontId="36" fillId="26" borderId="0" xfId="1" applyNumberFormat="1" applyFont="1" applyFill="1" applyBorder="1" applyAlignment="1" applyProtection="1">
      <alignment horizontal="right" vertical="center"/>
    </xf>
    <xf numFmtId="0" fontId="36" fillId="26" borderId="0" xfId="247" applyFont="1" applyFill="1" applyBorder="1" applyAlignment="1" applyProtection="1">
      <alignment vertical="center"/>
    </xf>
    <xf numFmtId="169" fontId="36" fillId="26" borderId="0" xfId="1" applyNumberFormat="1" applyFont="1" applyFill="1" applyBorder="1" applyAlignment="1" applyProtection="1">
      <alignment vertical="center"/>
    </xf>
    <xf numFmtId="169" fontId="36" fillId="27" borderId="0" xfId="1" applyNumberFormat="1" applyFont="1" applyFill="1" applyAlignment="1" applyProtection="1">
      <alignment horizontal="right" vertical="center"/>
    </xf>
    <xf numFmtId="3" fontId="36" fillId="26" borderId="0" xfId="247" applyNumberFormat="1" applyFont="1" applyFill="1" applyBorder="1" applyAlignment="1" applyProtection="1">
      <alignment vertical="center"/>
    </xf>
    <xf numFmtId="169" fontId="40" fillId="26" borderId="0" xfId="1" applyNumberFormat="1" applyFont="1" applyFill="1" applyAlignment="1" applyProtection="1">
      <alignment vertical="center"/>
    </xf>
    <xf numFmtId="167" fontId="45" fillId="26" borderId="0" xfId="248" applyNumberFormat="1" applyFont="1" applyFill="1" applyBorder="1" applyAlignment="1" applyProtection="1">
      <alignment horizontal="left" vertical="center"/>
    </xf>
    <xf numFmtId="169" fontId="46" fillId="26" borderId="0" xfId="1" applyNumberFormat="1" applyFont="1" applyFill="1" applyAlignment="1" applyProtection="1">
      <alignment vertical="center"/>
    </xf>
    <xf numFmtId="169" fontId="40" fillId="26" borderId="14" xfId="1" applyNumberFormat="1" applyFont="1" applyFill="1" applyBorder="1" applyAlignment="1" applyProtection="1">
      <alignment horizontal="right" vertical="center"/>
    </xf>
    <xf numFmtId="169" fontId="40" fillId="26" borderId="1" xfId="1" applyNumberFormat="1" applyFont="1" applyFill="1" applyBorder="1" applyAlignment="1" applyProtection="1">
      <alignment horizontal="left" vertical="center"/>
    </xf>
    <xf numFmtId="169" fontId="40" fillId="26" borderId="11" xfId="1" applyNumberFormat="1" applyFont="1" applyFill="1" applyBorder="1" applyAlignment="1" applyProtection="1">
      <alignment horizontal="right" vertical="center"/>
    </xf>
    <xf numFmtId="169" fontId="40" fillId="26" borderId="0" xfId="1" applyNumberFormat="1" applyFont="1" applyFill="1" applyAlignment="1" applyProtection="1">
      <alignment horizontal="left" vertical="center"/>
    </xf>
    <xf numFmtId="9" fontId="40" fillId="26" borderId="0" xfId="248" applyFont="1" applyFill="1" applyAlignment="1" applyProtection="1">
      <alignment horizontal="left" vertical="center"/>
    </xf>
    <xf numFmtId="169" fontId="36" fillId="26" borderId="0" xfId="1" applyNumberFormat="1" applyFont="1" applyFill="1" applyAlignment="1" applyProtection="1">
      <alignment horizontal="right" vertical="center"/>
    </xf>
    <xf numFmtId="9" fontId="45" fillId="26" borderId="0" xfId="248" applyFont="1" applyFill="1" applyAlignment="1" applyProtection="1">
      <alignment horizontal="left" vertical="center"/>
    </xf>
    <xf numFmtId="3" fontId="36" fillId="26" borderId="0" xfId="247" applyNumberFormat="1" applyFont="1" applyFill="1" applyAlignment="1" applyProtection="1">
      <alignment vertical="center"/>
    </xf>
    <xf numFmtId="0" fontId="46" fillId="26" borderId="0" xfId="247" applyFont="1" applyFill="1" applyAlignment="1" applyProtection="1">
      <alignment vertical="center"/>
    </xf>
    <xf numFmtId="3" fontId="25" fillId="26" borderId="0" xfId="247" applyNumberFormat="1" applyFont="1" applyFill="1" applyAlignment="1" applyProtection="1">
      <alignment vertical="center"/>
    </xf>
    <xf numFmtId="9" fontId="25" fillId="26" borderId="0" xfId="248" applyFont="1" applyFill="1" applyAlignment="1" applyProtection="1">
      <alignment horizontal="left" vertical="center"/>
    </xf>
    <xf numFmtId="0" fontId="25" fillId="26" borderId="0" xfId="247" applyFont="1" applyFill="1" applyAlignment="1" applyProtection="1">
      <alignment vertical="center"/>
    </xf>
    <xf numFmtId="41" fontId="37" fillId="2" borderId="1" xfId="250" applyFont="1" applyFill="1" applyBorder="1" applyAlignment="1" applyProtection="1">
      <alignment vertical="center"/>
    </xf>
    <xf numFmtId="41" fontId="36" fillId="2" borderId="1" xfId="250" applyFont="1" applyFill="1" applyBorder="1" applyAlignment="1" applyProtection="1">
      <alignment vertical="center"/>
    </xf>
    <xf numFmtId="41" fontId="36" fillId="2" borderId="0" xfId="250" applyFont="1" applyFill="1" applyBorder="1" applyAlignment="1" applyProtection="1">
      <alignment horizontal="center" vertical="center"/>
    </xf>
    <xf numFmtId="168" fontId="36" fillId="2" borderId="0" xfId="249" applyNumberFormat="1" applyFont="1" applyFill="1" applyAlignment="1" applyProtection="1">
      <alignment horizontal="right" vertical="center"/>
    </xf>
    <xf numFmtId="165" fontId="40" fillId="2" borderId="0" xfId="248" applyNumberFormat="1" applyFont="1" applyFill="1" applyBorder="1" applyAlignment="1" applyProtection="1">
      <alignment vertical="center"/>
    </xf>
    <xf numFmtId="168" fontId="36" fillId="2" borderId="0" xfId="250" applyNumberFormat="1" applyFont="1" applyFill="1" applyAlignment="1" applyProtection="1">
      <alignment horizontal="right" vertical="center"/>
    </xf>
    <xf numFmtId="9" fontId="36" fillId="2" borderId="0" xfId="254" applyFont="1" applyFill="1" applyAlignment="1" applyProtection="1">
      <alignment vertical="center"/>
    </xf>
    <xf numFmtId="169" fontId="36" fillId="2" borderId="0" xfId="1" applyNumberFormat="1" applyFont="1" applyFill="1" applyAlignment="1" applyProtection="1">
      <alignment vertical="center"/>
    </xf>
    <xf numFmtId="169" fontId="40" fillId="2" borderId="0" xfId="1" applyNumberFormat="1" applyFont="1" applyFill="1" applyBorder="1" applyAlignment="1" applyProtection="1">
      <alignment horizontal="left" vertical="center"/>
    </xf>
    <xf numFmtId="1" fontId="40" fillId="2" borderId="0" xfId="248" applyNumberFormat="1" applyFont="1" applyFill="1" applyBorder="1" applyAlignment="1" applyProtection="1">
      <alignment horizontal="left" vertical="center"/>
    </xf>
    <xf numFmtId="169" fontId="36" fillId="26" borderId="0" xfId="1" applyNumberFormat="1" applyFont="1" applyFill="1" applyAlignment="1" applyProtection="1">
      <alignment horizontal="right" vertical="center"/>
      <protection locked="0"/>
    </xf>
    <xf numFmtId="0" fontId="37" fillId="25" borderId="24" xfId="0" applyFont="1" applyFill="1" applyBorder="1" applyAlignment="1">
      <alignment horizontal="center" vertical="center"/>
    </xf>
    <xf numFmtId="0" fontId="37" fillId="25" borderId="25" xfId="0" applyFont="1" applyFill="1" applyBorder="1" applyAlignment="1">
      <alignment horizontal="center" vertical="center"/>
    </xf>
    <xf numFmtId="0" fontId="37" fillId="32" borderId="20" xfId="0" applyFont="1" applyFill="1" applyBorder="1" applyAlignment="1">
      <alignment horizontal="center"/>
    </xf>
    <xf numFmtId="0" fontId="37" fillId="32" borderId="35" xfId="0" applyFont="1" applyFill="1" applyBorder="1" applyAlignment="1">
      <alignment horizontal="center"/>
    </xf>
    <xf numFmtId="0" fontId="37" fillId="32" borderId="21" xfId="0" applyFont="1" applyFill="1" applyBorder="1" applyAlignment="1">
      <alignment horizontal="center"/>
    </xf>
    <xf numFmtId="0" fontId="36" fillId="32" borderId="51" xfId="0" applyFont="1" applyFill="1" applyBorder="1" applyAlignment="1">
      <alignment horizontal="center" vertical="center"/>
    </xf>
    <xf numFmtId="0" fontId="36" fillId="32" borderId="52" xfId="0" applyFont="1" applyFill="1" applyBorder="1" applyAlignment="1">
      <alignment horizontal="center" vertical="center"/>
    </xf>
    <xf numFmtId="0" fontId="36" fillId="32" borderId="53" xfId="0" applyFont="1" applyFill="1" applyBorder="1" applyAlignment="1">
      <alignment horizontal="center" vertical="center"/>
    </xf>
    <xf numFmtId="0" fontId="36" fillId="32" borderId="54" xfId="0" applyFont="1" applyFill="1" applyBorder="1" applyAlignment="1">
      <alignment horizontal="center" vertical="center"/>
    </xf>
    <xf numFmtId="0" fontId="36" fillId="32" borderId="55" xfId="0" applyFont="1" applyFill="1" applyBorder="1" applyAlignment="1">
      <alignment horizontal="center" vertical="center"/>
    </xf>
    <xf numFmtId="0" fontId="36" fillId="32" borderId="56" xfId="0" applyFont="1" applyFill="1" applyBorder="1" applyAlignment="1">
      <alignment horizontal="center" vertical="center"/>
    </xf>
    <xf numFmtId="0" fontId="37" fillId="26" borderId="16" xfId="0" applyFont="1" applyFill="1" applyBorder="1" applyAlignment="1">
      <alignment horizontal="left" vertical="center"/>
    </xf>
    <xf numFmtId="0" fontId="36" fillId="25" borderId="49" xfId="0" applyFont="1" applyFill="1" applyBorder="1" applyAlignment="1">
      <alignment horizontal="left" vertical="center"/>
    </xf>
    <xf numFmtId="0" fontId="36" fillId="25" borderId="50" xfId="0" applyFont="1" applyFill="1" applyBorder="1" applyAlignment="1">
      <alignment horizontal="left" vertical="center"/>
    </xf>
    <xf numFmtId="0" fontId="36" fillId="27" borderId="49" xfId="0" applyFont="1" applyFill="1" applyBorder="1" applyAlignment="1">
      <alignment horizontal="left" vertical="center"/>
    </xf>
    <xf numFmtId="0" fontId="36" fillId="27" borderId="50" xfId="0" applyFont="1" applyFill="1" applyBorder="1" applyAlignment="1">
      <alignment horizontal="left" vertical="center"/>
    </xf>
    <xf numFmtId="0" fontId="36" fillId="32" borderId="49" xfId="0" applyFont="1" applyFill="1" applyBorder="1" applyAlignment="1">
      <alignment horizontal="left" vertical="center"/>
    </xf>
    <xf numFmtId="0" fontId="36" fillId="32" borderId="50" xfId="0" applyFont="1" applyFill="1" applyBorder="1" applyAlignment="1">
      <alignment horizontal="left" vertical="center"/>
    </xf>
    <xf numFmtId="0" fontId="37" fillId="33" borderId="27" xfId="0" applyFont="1" applyFill="1" applyBorder="1" applyAlignment="1">
      <alignment horizontal="center" vertical="center"/>
    </xf>
    <xf numFmtId="0" fontId="37" fillId="33" borderId="61" xfId="0" applyFont="1" applyFill="1" applyBorder="1" applyAlignment="1">
      <alignment horizontal="center" vertical="center"/>
    </xf>
    <xf numFmtId="0" fontId="37" fillId="33" borderId="28" xfId="0" applyFont="1" applyFill="1" applyBorder="1" applyAlignment="1">
      <alignment horizontal="center" vertical="center"/>
    </xf>
    <xf numFmtId="0" fontId="36" fillId="30" borderId="31" xfId="0" applyFont="1" applyFill="1" applyBorder="1" applyAlignment="1">
      <alignment horizontal="right" vertical="center"/>
    </xf>
    <xf numFmtId="0" fontId="36" fillId="30" borderId="71" xfId="0" applyFont="1" applyFill="1" applyBorder="1" applyAlignment="1">
      <alignment horizontal="right" vertical="center"/>
    </xf>
    <xf numFmtId="0" fontId="36" fillId="30" borderId="33" xfId="0" applyFont="1" applyFill="1" applyBorder="1" applyAlignment="1">
      <alignment horizontal="right" vertical="center"/>
    </xf>
    <xf numFmtId="0" fontId="36" fillId="30" borderId="70" xfId="0" applyFont="1" applyFill="1" applyBorder="1" applyAlignment="1">
      <alignment horizontal="right" vertical="center"/>
    </xf>
    <xf numFmtId="0" fontId="36" fillId="29" borderId="44" xfId="0" applyFont="1" applyFill="1" applyBorder="1" applyAlignment="1">
      <alignment horizontal="center" vertical="center"/>
    </xf>
    <xf numFmtId="0" fontId="36" fillId="29" borderId="45" xfId="0" applyFont="1" applyFill="1" applyBorder="1" applyAlignment="1">
      <alignment horizontal="center" vertical="center"/>
    </xf>
    <xf numFmtId="0" fontId="36" fillId="31" borderId="46" xfId="0" applyFont="1" applyFill="1" applyBorder="1" applyAlignment="1">
      <alignment horizontal="center" vertical="center"/>
    </xf>
    <xf numFmtId="0" fontId="36" fillId="31" borderId="47" xfId="0" applyFont="1" applyFill="1" applyBorder="1" applyAlignment="1">
      <alignment horizontal="center" vertical="center"/>
    </xf>
    <xf numFmtId="0" fontId="37" fillId="27" borderId="27" xfId="0" applyFont="1" applyFill="1" applyBorder="1" applyAlignment="1">
      <alignment horizontal="center" vertical="center"/>
    </xf>
    <xf numFmtId="0" fontId="37" fillId="27" borderId="28" xfId="0" applyFont="1" applyFill="1" applyBorder="1" applyAlignment="1">
      <alignment horizontal="center" vertical="center"/>
    </xf>
    <xf numFmtId="0" fontId="37" fillId="28" borderId="20" xfId="0" applyFont="1" applyFill="1" applyBorder="1" applyAlignment="1">
      <alignment horizontal="center" vertical="center"/>
    </xf>
    <xf numFmtId="0" fontId="37" fillId="28" borderId="35" xfId="0" applyFont="1" applyFill="1" applyBorder="1" applyAlignment="1">
      <alignment horizontal="center" vertical="center"/>
    </xf>
    <xf numFmtId="0" fontId="37" fillId="28" borderId="21" xfId="0" applyFont="1" applyFill="1" applyBorder="1" applyAlignment="1">
      <alignment horizontal="center" vertical="center"/>
    </xf>
    <xf numFmtId="0" fontId="36" fillId="28" borderId="22" xfId="0" applyFont="1" applyFill="1" applyBorder="1" applyAlignment="1">
      <alignment horizontal="center" vertical="center" wrapText="1"/>
    </xf>
    <xf numFmtId="0" fontId="36" fillId="28" borderId="36" xfId="0" applyFont="1" applyFill="1" applyBorder="1" applyAlignment="1">
      <alignment horizontal="center" vertical="center" wrapText="1"/>
    </xf>
    <xf numFmtId="0" fontId="36" fillId="28" borderId="23" xfId="0" applyFont="1" applyFill="1" applyBorder="1" applyAlignment="1">
      <alignment horizontal="center" vertical="center" wrapText="1"/>
    </xf>
    <xf numFmtId="0" fontId="37" fillId="30" borderId="29" xfId="0" applyFont="1" applyFill="1" applyBorder="1" applyAlignment="1">
      <alignment horizontal="center" vertical="center"/>
    </xf>
    <xf numFmtId="0" fontId="37" fillId="30" borderId="39" xfId="0" applyFont="1" applyFill="1" applyBorder="1" applyAlignment="1">
      <alignment horizontal="center" vertical="center"/>
    </xf>
    <xf numFmtId="0" fontId="37" fillId="30" borderId="30" xfId="0" applyFont="1" applyFill="1" applyBorder="1" applyAlignment="1">
      <alignment horizontal="center" vertical="center"/>
    </xf>
    <xf numFmtId="3" fontId="36" fillId="32" borderId="37" xfId="0" applyNumberFormat="1" applyFont="1" applyFill="1" applyBorder="1" applyAlignment="1">
      <alignment horizontal="center" vertical="center"/>
    </xf>
    <xf numFmtId="3" fontId="36" fillId="32" borderId="0" xfId="0" applyNumberFormat="1" applyFont="1" applyFill="1" applyBorder="1" applyAlignment="1">
      <alignment horizontal="center" vertical="center"/>
    </xf>
    <xf numFmtId="3" fontId="36" fillId="32" borderId="38" xfId="0" applyNumberFormat="1" applyFont="1" applyFill="1" applyBorder="1" applyAlignment="1">
      <alignment horizontal="center" vertical="center"/>
    </xf>
    <xf numFmtId="3" fontId="36" fillId="32" borderId="22" xfId="0" applyNumberFormat="1" applyFont="1" applyFill="1" applyBorder="1" applyAlignment="1">
      <alignment horizontal="center" vertical="center"/>
    </xf>
    <xf numFmtId="3" fontId="36" fillId="32" borderId="36" xfId="0" applyNumberFormat="1" applyFont="1" applyFill="1" applyBorder="1" applyAlignment="1">
      <alignment horizontal="center" vertical="center"/>
    </xf>
    <xf numFmtId="3" fontId="36" fillId="32" borderId="23" xfId="0" applyNumberFormat="1" applyFont="1" applyFill="1" applyBorder="1" applyAlignment="1">
      <alignment horizontal="center" vertical="center"/>
    </xf>
    <xf numFmtId="0" fontId="37" fillId="29" borderId="29" xfId="0" applyFont="1" applyFill="1" applyBorder="1" applyAlignment="1">
      <alignment horizontal="center" vertical="center"/>
    </xf>
    <xf numFmtId="0" fontId="37" fillId="29" borderId="39" xfId="0" applyFont="1" applyFill="1" applyBorder="1" applyAlignment="1">
      <alignment horizontal="center" vertical="center"/>
    </xf>
    <xf numFmtId="0" fontId="37" fillId="29" borderId="30" xfId="0" applyFont="1" applyFill="1" applyBorder="1" applyAlignment="1">
      <alignment horizontal="center" vertical="center"/>
    </xf>
    <xf numFmtId="0" fontId="36" fillId="28" borderId="22" xfId="0" applyFont="1" applyFill="1" applyBorder="1" applyAlignment="1">
      <alignment horizontal="center" vertical="center"/>
    </xf>
    <xf numFmtId="0" fontId="36" fillId="28" borderId="23" xfId="0" applyFont="1" applyFill="1" applyBorder="1" applyAlignment="1">
      <alignment horizontal="center" vertical="center"/>
    </xf>
    <xf numFmtId="0" fontId="36" fillId="26" borderId="0" xfId="0" applyFont="1" applyFill="1" applyAlignment="1">
      <alignment horizontal="center" vertical="center"/>
    </xf>
    <xf numFmtId="0" fontId="37" fillId="28" borderId="63" xfId="0" applyFont="1" applyFill="1" applyBorder="1" applyAlignment="1">
      <alignment horizontal="center" vertical="center"/>
    </xf>
    <xf numFmtId="0" fontId="37" fillId="28" borderId="64" xfId="0" applyFont="1" applyFill="1" applyBorder="1" applyAlignment="1">
      <alignment horizontal="center" vertical="center"/>
    </xf>
    <xf numFmtId="0" fontId="37" fillId="28" borderId="65" xfId="0" applyFont="1" applyFill="1" applyBorder="1" applyAlignment="1">
      <alignment horizontal="center" vertical="center"/>
    </xf>
    <xf numFmtId="0" fontId="37" fillId="28" borderId="66" xfId="0" applyFont="1" applyFill="1" applyBorder="1" applyAlignment="1">
      <alignment horizontal="center" vertical="center"/>
    </xf>
    <xf numFmtId="0" fontId="37" fillId="28" borderId="0" xfId="0" applyFont="1" applyFill="1" applyBorder="1" applyAlignment="1">
      <alignment horizontal="center" vertical="center"/>
    </xf>
    <xf numFmtId="0" fontId="37" fillId="28" borderId="67" xfId="0" applyFont="1" applyFill="1" applyBorder="1" applyAlignment="1">
      <alignment horizontal="center" vertical="center"/>
    </xf>
    <xf numFmtId="0" fontId="37" fillId="28" borderId="68" xfId="0" applyFont="1" applyFill="1" applyBorder="1" applyAlignment="1">
      <alignment horizontal="center" vertical="center"/>
    </xf>
    <xf numFmtId="0" fontId="37" fillId="28" borderId="62" xfId="0" applyFont="1" applyFill="1" applyBorder="1" applyAlignment="1">
      <alignment horizontal="center" vertical="center"/>
    </xf>
    <xf numFmtId="0" fontId="37" fillId="28" borderId="69" xfId="0" applyFont="1" applyFill="1" applyBorder="1" applyAlignment="1">
      <alignment horizontal="center" vertical="center"/>
    </xf>
    <xf numFmtId="0" fontId="37" fillId="26" borderId="0" xfId="0" applyFont="1" applyFill="1" applyBorder="1" applyAlignment="1">
      <alignment horizontal="center"/>
    </xf>
    <xf numFmtId="176" fontId="36" fillId="32" borderId="37" xfId="0" applyNumberFormat="1" applyFont="1" applyFill="1" applyBorder="1" applyAlignment="1">
      <alignment horizontal="center" vertical="center"/>
    </xf>
    <xf numFmtId="176" fontId="36" fillId="32" borderId="0" xfId="0" applyNumberFormat="1" applyFont="1" applyFill="1" applyBorder="1" applyAlignment="1">
      <alignment horizontal="center" vertical="center"/>
    </xf>
    <xf numFmtId="176" fontId="36" fillId="32" borderId="38" xfId="0" applyNumberFormat="1" applyFont="1" applyFill="1" applyBorder="1" applyAlignment="1">
      <alignment horizontal="center" vertical="center"/>
    </xf>
    <xf numFmtId="176" fontId="36" fillId="32" borderId="22" xfId="0" applyNumberFormat="1" applyFont="1" applyFill="1" applyBorder="1" applyAlignment="1">
      <alignment horizontal="center" vertical="center"/>
    </xf>
    <xf numFmtId="176" fontId="36" fillId="32" borderId="36" xfId="0" applyNumberFormat="1" applyFont="1" applyFill="1" applyBorder="1" applyAlignment="1">
      <alignment horizontal="center" vertical="center"/>
    </xf>
    <xf numFmtId="176" fontId="36" fillId="32" borderId="23" xfId="0" applyNumberFormat="1" applyFont="1" applyFill="1" applyBorder="1" applyAlignment="1">
      <alignment horizontal="center" vertical="center"/>
    </xf>
    <xf numFmtId="0" fontId="36" fillId="32" borderId="49" xfId="0" applyFont="1" applyFill="1" applyBorder="1" applyAlignment="1">
      <alignment horizontal="center" vertical="center"/>
    </xf>
    <xf numFmtId="0" fontId="36" fillId="32" borderId="73" xfId="0" applyFont="1" applyFill="1" applyBorder="1" applyAlignment="1">
      <alignment horizontal="center" vertical="center"/>
    </xf>
    <xf numFmtId="0" fontId="36" fillId="32" borderId="50" xfId="0" applyFont="1" applyFill="1" applyBorder="1" applyAlignment="1">
      <alignment horizontal="center" vertical="center"/>
    </xf>
    <xf numFmtId="1" fontId="25" fillId="28" borderId="0" xfId="247" applyNumberFormat="1" applyFont="1" applyFill="1" applyBorder="1" applyAlignment="1" applyProtection="1">
      <alignment horizontal="center" vertical="center"/>
      <protection locked="0"/>
    </xf>
    <xf numFmtId="37" fontId="40" fillId="2" borderId="12" xfId="247" applyNumberFormat="1" applyFont="1" applyFill="1" applyBorder="1" applyAlignment="1" applyProtection="1">
      <alignment horizontal="left" vertical="center" wrapText="1"/>
      <protection locked="0"/>
    </xf>
    <xf numFmtId="37" fontId="40" fillId="2" borderId="0" xfId="247" applyNumberFormat="1" applyFont="1" applyFill="1" applyBorder="1" applyAlignment="1" applyProtection="1">
      <alignment horizontal="left" vertical="center" wrapText="1"/>
      <protection locked="0"/>
    </xf>
    <xf numFmtId="37" fontId="43" fillId="2" borderId="0" xfId="247" applyNumberFormat="1" applyFont="1" applyFill="1" applyBorder="1" applyAlignment="1" applyProtection="1">
      <alignment horizontal="left" vertical="center"/>
      <protection locked="0"/>
    </xf>
    <xf numFmtId="0" fontId="35" fillId="26" borderId="14" xfId="247" applyFont="1" applyFill="1" applyBorder="1" applyAlignment="1" applyProtection="1">
      <alignment horizontal="left" vertical="center" wrapText="1"/>
      <protection locked="0"/>
    </xf>
    <xf numFmtId="0" fontId="40" fillId="26" borderId="1" xfId="247" applyFont="1" applyFill="1" applyBorder="1" applyAlignment="1" applyProtection="1">
      <alignment horizontal="left" vertical="center" wrapText="1"/>
      <protection locked="0"/>
    </xf>
    <xf numFmtId="0" fontId="40" fillId="26" borderId="72" xfId="247" applyFont="1" applyFill="1" applyBorder="1" applyAlignment="1" applyProtection="1">
      <alignment horizontal="left" vertical="center" wrapText="1"/>
      <protection locked="0"/>
    </xf>
    <xf numFmtId="0" fontId="40" fillId="26" borderId="14" xfId="247" applyFont="1" applyFill="1" applyBorder="1" applyAlignment="1" applyProtection="1">
      <alignment horizontal="left" vertical="center" wrapText="1"/>
      <protection locked="0"/>
    </xf>
    <xf numFmtId="0" fontId="25" fillId="26" borderId="0" xfId="2" applyFont="1" applyFill="1" applyBorder="1" applyAlignment="1">
      <alignment horizontal="center" vertical="center"/>
    </xf>
    <xf numFmtId="0" fontId="25" fillId="26" borderId="0" xfId="0" applyFont="1" applyFill="1" applyAlignment="1">
      <alignment horizontal="right" vertical="center"/>
    </xf>
    <xf numFmtId="174" fontId="25" fillId="26" borderId="0" xfId="2" applyNumberFormat="1" applyFont="1" applyFill="1" applyBorder="1" applyAlignment="1" applyProtection="1">
      <alignment horizontal="center" vertical="center" wrapText="1"/>
    </xf>
    <xf numFmtId="0" fontId="29" fillId="26" borderId="0" xfId="2" applyFont="1" applyFill="1" applyBorder="1" applyAlignment="1">
      <alignment horizontal="center" vertical="center"/>
    </xf>
    <xf numFmtId="0" fontId="25" fillId="26" borderId="17" xfId="0" applyFont="1" applyFill="1" applyBorder="1" applyAlignment="1">
      <alignment horizontal="right" vertical="center"/>
    </xf>
  </cellXfs>
  <cellStyles count="255">
    <cellStyle name="%" xfId="4"/>
    <cellStyle name="% 2" xfId="5"/>
    <cellStyle name="% 3" xfId="6"/>
    <cellStyle name="% 4" xfId="7"/>
    <cellStyle name="20% - Colore 1 2" xfId="8"/>
    <cellStyle name="20% - Colore 1 3" xfId="9"/>
    <cellStyle name="20% - Colore 1 4" xfId="10"/>
    <cellStyle name="20% - Colore 1 5" xfId="11"/>
    <cellStyle name="20% - Colore 1 6" xfId="12"/>
    <cellStyle name="20% - Colore 2 2" xfId="13"/>
    <cellStyle name="20% - Colore 2 3" xfId="14"/>
    <cellStyle name="20% - Colore 2 4" xfId="15"/>
    <cellStyle name="20% - Colore 2 5" xfId="16"/>
    <cellStyle name="20% - Colore 2 6" xfId="17"/>
    <cellStyle name="20% - Colore 3 2" xfId="18"/>
    <cellStyle name="20% - Colore 3 3" xfId="19"/>
    <cellStyle name="20% - Colore 3 4" xfId="20"/>
    <cellStyle name="20% - Colore 3 5" xfId="21"/>
    <cellStyle name="20% - Colore 3 6" xfId="22"/>
    <cellStyle name="20% - Colore 4 2" xfId="23"/>
    <cellStyle name="20% - Colore 4 3" xfId="24"/>
    <cellStyle name="20% - Colore 4 4" xfId="25"/>
    <cellStyle name="20% - Colore 4 5" xfId="26"/>
    <cellStyle name="20% - Colore 4 6" xfId="27"/>
    <cellStyle name="20% - Colore 5 2" xfId="28"/>
    <cellStyle name="20% - Colore 5 3" xfId="29"/>
    <cellStyle name="20% - Colore 5 4" xfId="30"/>
    <cellStyle name="20% - Colore 5 5" xfId="31"/>
    <cellStyle name="20% - Colore 5 6" xfId="32"/>
    <cellStyle name="20% - Colore 6 2" xfId="33"/>
    <cellStyle name="20% - Colore 6 3" xfId="34"/>
    <cellStyle name="20% - Colore 6 4" xfId="35"/>
    <cellStyle name="20% - Colore 6 5" xfId="36"/>
    <cellStyle name="20% - Colore 6 6" xfId="37"/>
    <cellStyle name="40% - Colore 1 2" xfId="38"/>
    <cellStyle name="40% - Colore 1 3" xfId="39"/>
    <cellStyle name="40% - Colore 1 4" xfId="40"/>
    <cellStyle name="40% - Colore 1 5" xfId="41"/>
    <cellStyle name="40% - Colore 1 6" xfId="42"/>
    <cellStyle name="40% - Colore 2 2" xfId="43"/>
    <cellStyle name="40% - Colore 2 3" xfId="44"/>
    <cellStyle name="40% - Colore 2 4" xfId="45"/>
    <cellStyle name="40% - Colore 2 5" xfId="46"/>
    <cellStyle name="40% - Colore 2 6" xfId="47"/>
    <cellStyle name="40% - Colore 3 2" xfId="48"/>
    <cellStyle name="40% - Colore 3 3" xfId="49"/>
    <cellStyle name="40% - Colore 3 4" xfId="50"/>
    <cellStyle name="40% - Colore 3 5" xfId="51"/>
    <cellStyle name="40% - Colore 3 6" xfId="52"/>
    <cellStyle name="40% - Colore 4 2" xfId="53"/>
    <cellStyle name="40% - Colore 4 3" xfId="54"/>
    <cellStyle name="40% - Colore 4 4" xfId="55"/>
    <cellStyle name="40% - Colore 4 5" xfId="56"/>
    <cellStyle name="40% - Colore 4 6" xfId="57"/>
    <cellStyle name="40% - Colore 5 2" xfId="58"/>
    <cellStyle name="40% - Colore 5 3" xfId="59"/>
    <cellStyle name="40% - Colore 5 4" xfId="60"/>
    <cellStyle name="40% - Colore 5 5" xfId="61"/>
    <cellStyle name="40% - Colore 5 6" xfId="62"/>
    <cellStyle name="40% - Colore 6 2" xfId="63"/>
    <cellStyle name="40% - Colore 6 3" xfId="64"/>
    <cellStyle name="40% - Colore 6 4" xfId="65"/>
    <cellStyle name="40% - Colore 6 5" xfId="66"/>
    <cellStyle name="40% - Colore 6 6" xfId="67"/>
    <cellStyle name="60% - Colore 1 2" xfId="68"/>
    <cellStyle name="60% - Colore 1 3" xfId="69"/>
    <cellStyle name="60% - Colore 1 4" xfId="70"/>
    <cellStyle name="60% - Colore 1 5" xfId="71"/>
    <cellStyle name="60% - Colore 1 6" xfId="72"/>
    <cellStyle name="60% - Colore 2 2" xfId="73"/>
    <cellStyle name="60% - Colore 2 3" xfId="74"/>
    <cellStyle name="60% - Colore 2 4" xfId="75"/>
    <cellStyle name="60% - Colore 2 5" xfId="76"/>
    <cellStyle name="60% - Colore 2 6" xfId="77"/>
    <cellStyle name="60% - Colore 3 2" xfId="78"/>
    <cellStyle name="60% - Colore 3 3" xfId="79"/>
    <cellStyle name="60% - Colore 3 4" xfId="80"/>
    <cellStyle name="60% - Colore 3 5" xfId="81"/>
    <cellStyle name="60% - Colore 3 6" xfId="82"/>
    <cellStyle name="60% - Colore 4 2" xfId="83"/>
    <cellStyle name="60% - Colore 4 3" xfId="84"/>
    <cellStyle name="60% - Colore 4 4" xfId="85"/>
    <cellStyle name="60% - Colore 4 5" xfId="86"/>
    <cellStyle name="60% - Colore 4 6" xfId="87"/>
    <cellStyle name="60% - Colore 5 2" xfId="88"/>
    <cellStyle name="60% - Colore 5 3" xfId="89"/>
    <cellStyle name="60% - Colore 5 4" xfId="90"/>
    <cellStyle name="60% - Colore 5 5" xfId="91"/>
    <cellStyle name="60% - Colore 5 6" xfId="92"/>
    <cellStyle name="60% - Colore 6 2" xfId="93"/>
    <cellStyle name="60% - Colore 6 3" xfId="94"/>
    <cellStyle name="60% - Colore 6 4" xfId="95"/>
    <cellStyle name="60% - Colore 6 5" xfId="96"/>
    <cellStyle name="60% - Colore 6 6" xfId="97"/>
    <cellStyle name="BvDAddIn_Currency" xfId="240"/>
    <cellStyle name="Calcolo 2" xfId="98"/>
    <cellStyle name="Calcolo 3" xfId="99"/>
    <cellStyle name="Calcolo 4" xfId="100"/>
    <cellStyle name="Calcolo 5" xfId="101"/>
    <cellStyle name="Calcolo 6" xfId="102"/>
    <cellStyle name="Cella collegata 2" xfId="103"/>
    <cellStyle name="Cella collegata 3" xfId="104"/>
    <cellStyle name="Cella collegata 4" xfId="105"/>
    <cellStyle name="Cella collegata 5" xfId="106"/>
    <cellStyle name="Cella collegata 6" xfId="107"/>
    <cellStyle name="Cella da controllare 2" xfId="108"/>
    <cellStyle name="Cella da controllare 3" xfId="109"/>
    <cellStyle name="Cella da controllare 4" xfId="110"/>
    <cellStyle name="Cella da controllare 5" xfId="111"/>
    <cellStyle name="Cella da controllare 6" xfId="112"/>
    <cellStyle name="Collegamento ipertestuale 2" xfId="113"/>
    <cellStyle name="Colore 1 2" xfId="114"/>
    <cellStyle name="Colore 1 3" xfId="115"/>
    <cellStyle name="Colore 1 4" xfId="116"/>
    <cellStyle name="Colore 1 5" xfId="117"/>
    <cellStyle name="Colore 1 6" xfId="118"/>
    <cellStyle name="Colore 2 2" xfId="119"/>
    <cellStyle name="Colore 2 3" xfId="120"/>
    <cellStyle name="Colore 2 4" xfId="121"/>
    <cellStyle name="Colore 2 5" xfId="122"/>
    <cellStyle name="Colore 2 6" xfId="123"/>
    <cellStyle name="Colore 3 2" xfId="124"/>
    <cellStyle name="Colore 3 3" xfId="125"/>
    <cellStyle name="Colore 3 4" xfId="126"/>
    <cellStyle name="Colore 3 5" xfId="127"/>
    <cellStyle name="Colore 3 6" xfId="128"/>
    <cellStyle name="Colore 4 2" xfId="129"/>
    <cellStyle name="Colore 4 3" xfId="130"/>
    <cellStyle name="Colore 4 4" xfId="131"/>
    <cellStyle name="Colore 4 5" xfId="132"/>
    <cellStyle name="Colore 4 6" xfId="133"/>
    <cellStyle name="Colore 5 2" xfId="134"/>
    <cellStyle name="Colore 5 3" xfId="135"/>
    <cellStyle name="Colore 5 4" xfId="136"/>
    <cellStyle name="Colore 5 5" xfId="137"/>
    <cellStyle name="Colore 5 6" xfId="138"/>
    <cellStyle name="Colore 6 2" xfId="139"/>
    <cellStyle name="Colore 6 3" xfId="140"/>
    <cellStyle name="Colore 6 4" xfId="141"/>
    <cellStyle name="Colore 6 5" xfId="142"/>
    <cellStyle name="Colore 6 6" xfId="143"/>
    <cellStyle name="Euro" xfId="144"/>
    <cellStyle name="Euro 2" xfId="241"/>
    <cellStyle name="Input 2" xfId="145"/>
    <cellStyle name="Input 3" xfId="146"/>
    <cellStyle name="Input 4" xfId="147"/>
    <cellStyle name="Input 5" xfId="148"/>
    <cellStyle name="Input 6" xfId="149"/>
    <cellStyle name="Migliaia" xfId="1" builtinId="3"/>
    <cellStyle name="Migliaia [0] 2" xfId="243"/>
    <cellStyle name="Migliaia [0] 3" xfId="250"/>
    <cellStyle name="Migliaia [0] 4" xfId="251"/>
    <cellStyle name="Migliaia 2" xfId="3"/>
    <cellStyle name="Migliaia 3" xfId="150"/>
    <cellStyle name="Migliaia 4" xfId="242"/>
    <cellStyle name="Migliaia 5" xfId="246"/>
    <cellStyle name="Migliaia 6" xfId="245"/>
    <cellStyle name="Migliaia 7" xfId="249"/>
    <cellStyle name="Migliaia 8" xfId="252"/>
    <cellStyle name="Neutrale 2" xfId="151"/>
    <cellStyle name="Neutrale 3" xfId="152"/>
    <cellStyle name="Neutrale 4" xfId="153"/>
    <cellStyle name="Neutrale 5" xfId="154"/>
    <cellStyle name="Neutrale 6" xfId="155"/>
    <cellStyle name="Normale" xfId="0" builtinId="0"/>
    <cellStyle name="Normale 10" xfId="156"/>
    <cellStyle name="Normale 11" xfId="239"/>
    <cellStyle name="Normale 12" xfId="157"/>
    <cellStyle name="Normale 13" xfId="247"/>
    <cellStyle name="Normale 14" xfId="158"/>
    <cellStyle name="Normale 15" xfId="159"/>
    <cellStyle name="Normale 16" xfId="160"/>
    <cellStyle name="Normale 17" xfId="161"/>
    <cellStyle name="Normale 18" xfId="162"/>
    <cellStyle name="Normale 19" xfId="163"/>
    <cellStyle name="Normale 2" xfId="2"/>
    <cellStyle name="Normale 2 2" xfId="164"/>
    <cellStyle name="Normale 20" xfId="165"/>
    <cellStyle name="Normale 21" xfId="166"/>
    <cellStyle name="Normale 22" xfId="167"/>
    <cellStyle name="Normale 3" xfId="168"/>
    <cellStyle name="Normale 4" xfId="169"/>
    <cellStyle name="Normale 5" xfId="170"/>
    <cellStyle name="Normale 6" xfId="171"/>
    <cellStyle name="Normale 7" xfId="172"/>
    <cellStyle name="Normale 8" xfId="173"/>
    <cellStyle name="Normale 9" xfId="174"/>
    <cellStyle name="Nota 2" xfId="175"/>
    <cellStyle name="Nota 3" xfId="176"/>
    <cellStyle name="Nota 3 2" xfId="177"/>
    <cellStyle name="Nota 3 3" xfId="178"/>
    <cellStyle name="Nota 3 4" xfId="179"/>
    <cellStyle name="Nota 4" xfId="180"/>
    <cellStyle name="Nota 5" xfId="181"/>
    <cellStyle name="Nota 6" xfId="182"/>
    <cellStyle name="Output 2" xfId="183"/>
    <cellStyle name="Output 3" xfId="184"/>
    <cellStyle name="Output 4" xfId="185"/>
    <cellStyle name="Output 5" xfId="186"/>
    <cellStyle name="Output 6" xfId="187"/>
    <cellStyle name="Percentuale" xfId="254" builtinId="5"/>
    <cellStyle name="Percentuale 2" xfId="188"/>
    <cellStyle name="Percentuale 3" xfId="244"/>
    <cellStyle name="Percentuale 4" xfId="248"/>
    <cellStyle name="Percentuale 5" xfId="253"/>
    <cellStyle name="Testo avviso 2" xfId="189"/>
    <cellStyle name="Testo avviso 3" xfId="190"/>
    <cellStyle name="Testo avviso 4" xfId="191"/>
    <cellStyle name="Testo avviso 5" xfId="192"/>
    <cellStyle name="Testo avviso 6" xfId="193"/>
    <cellStyle name="Testo descrittivo 2" xfId="194"/>
    <cellStyle name="Testo descrittivo 3" xfId="195"/>
    <cellStyle name="Testo descrittivo 4" xfId="196"/>
    <cellStyle name="Testo descrittivo 5" xfId="197"/>
    <cellStyle name="Testo descrittivo 6" xfId="198"/>
    <cellStyle name="Titolo 1 2" xfId="199"/>
    <cellStyle name="Titolo 1 3" xfId="200"/>
    <cellStyle name="Titolo 1 4" xfId="201"/>
    <cellStyle name="Titolo 1 5" xfId="202"/>
    <cellStyle name="Titolo 1 6" xfId="203"/>
    <cellStyle name="Titolo 2 2" xfId="204"/>
    <cellStyle name="Titolo 2 3" xfId="205"/>
    <cellStyle name="Titolo 2 4" xfId="206"/>
    <cellStyle name="Titolo 2 5" xfId="207"/>
    <cellStyle name="Titolo 2 6" xfId="208"/>
    <cellStyle name="Titolo 3 2" xfId="209"/>
    <cellStyle name="Titolo 3 3" xfId="210"/>
    <cellStyle name="Titolo 3 4" xfId="211"/>
    <cellStyle name="Titolo 3 5" xfId="212"/>
    <cellStyle name="Titolo 3 6" xfId="213"/>
    <cellStyle name="Titolo 4 2" xfId="214"/>
    <cellStyle name="Titolo 4 3" xfId="215"/>
    <cellStyle name="Titolo 4 4" xfId="216"/>
    <cellStyle name="Titolo 4 5" xfId="217"/>
    <cellStyle name="Titolo 4 6" xfId="218"/>
    <cellStyle name="Titolo 5" xfId="219"/>
    <cellStyle name="Titolo 6" xfId="220"/>
    <cellStyle name="Titolo 7" xfId="221"/>
    <cellStyle name="Titolo 8" xfId="222"/>
    <cellStyle name="Titolo 9" xfId="223"/>
    <cellStyle name="Totale 2" xfId="224"/>
    <cellStyle name="Totale 3" xfId="225"/>
    <cellStyle name="Totale 4" xfId="226"/>
    <cellStyle name="Totale 5" xfId="227"/>
    <cellStyle name="Totale 6" xfId="228"/>
    <cellStyle name="Valore non valido 2" xfId="229"/>
    <cellStyle name="Valore non valido 3" xfId="230"/>
    <cellStyle name="Valore non valido 4" xfId="231"/>
    <cellStyle name="Valore non valido 5" xfId="232"/>
    <cellStyle name="Valore non valido 6" xfId="233"/>
    <cellStyle name="Valore valido 2" xfId="234"/>
    <cellStyle name="Valore valido 3" xfId="235"/>
    <cellStyle name="Valore valido 4" xfId="236"/>
    <cellStyle name="Valore valido 5" xfId="237"/>
    <cellStyle name="Valore valido 6" xfId="238"/>
  </cellStyles>
  <dxfs count="187"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rgb="FF43C026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</dxfs>
  <tableStyles count="0" defaultTableStyle="TableStyleMedium2" defaultPivotStyle="PivotStyleLight16"/>
  <colors>
    <mruColors>
      <color rgb="FFFFFFCC"/>
      <color rgb="FFDDDDDD"/>
      <color rgb="FFC0C0C0"/>
      <color rgb="FFFFFFFF"/>
      <color rgb="FFCCCCFF"/>
      <color rgb="FFCCECFF"/>
      <color rgb="FFCCFFFF"/>
      <color rgb="FFFF6600"/>
      <color rgb="FFFF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1C984D5E-BDD3-4993-93DB-A83819D672DD@fastwebnet.it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1C984D5E-BDD3-4993-93DB-A83819D672DD@fastwebnet.it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21168</xdr:colOff>
      <xdr:row>1</xdr:row>
      <xdr:rowOff>20111</xdr:rowOff>
    </xdr:from>
    <xdr:to>
      <xdr:col>1</xdr:col>
      <xdr:colOff>317501</xdr:colOff>
      <xdr:row>1</xdr:row>
      <xdr:rowOff>200024</xdr:rowOff>
    </xdr:to>
    <xdr:pic>
      <xdr:nvPicPr>
        <xdr:cNvPr id="4" name="Immagine 3" descr="cid:1C984D5E-BDD3-4993-93DB-A83819D672DD@fastwebnet.it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193" y="210611"/>
          <a:ext cx="296333" cy="179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1</xdr:row>
      <xdr:rowOff>38099</xdr:rowOff>
    </xdr:from>
    <xdr:to>
      <xdr:col>1</xdr:col>
      <xdr:colOff>408342</xdr:colOff>
      <xdr:row>1</xdr:row>
      <xdr:rowOff>181841</xdr:rowOff>
    </xdr:to>
    <xdr:pic>
      <xdr:nvPicPr>
        <xdr:cNvPr id="3" name="Immagine 2" descr="cid:1C984D5E-BDD3-4993-93DB-A83819D672DD@fastwebnet.it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69" y="228599"/>
          <a:ext cx="370241" cy="143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7"/>
  <sheetViews>
    <sheetView zoomScale="80" zoomScaleNormal="80" workbookViewId="0">
      <selection activeCell="J32" sqref="J32"/>
    </sheetView>
  </sheetViews>
  <sheetFormatPr defaultColWidth="9.140625" defaultRowHeight="15.75" customHeight="1" x14ac:dyDescent="0.25"/>
  <cols>
    <col min="1" max="1" width="9.140625" style="140"/>
    <col min="2" max="2" width="30.140625" style="90" customWidth="1"/>
    <col min="3" max="3" width="14.85546875" style="90" customWidth="1"/>
    <col min="4" max="4" width="5.85546875" style="90" customWidth="1"/>
    <col min="5" max="5" width="19" style="90" customWidth="1"/>
    <col min="6" max="6" width="6.5703125" style="90" customWidth="1"/>
    <col min="7" max="7" width="21.140625" style="90" customWidth="1"/>
    <col min="8" max="8" width="8" style="90" customWidth="1"/>
    <col min="9" max="9" width="25.5703125" style="90" customWidth="1"/>
    <col min="10" max="10" width="22.140625" style="90" customWidth="1"/>
    <col min="11" max="11" width="18.85546875" style="140" customWidth="1"/>
    <col min="12" max="18" width="9.140625" style="140"/>
    <col min="19" max="16384" width="9.140625" style="90"/>
  </cols>
  <sheetData>
    <row r="1" spans="2:14" s="140" customFormat="1" ht="15.75" customHeight="1" x14ac:dyDescent="0.25"/>
    <row r="2" spans="2:14" ht="30.75" customHeight="1" x14ac:dyDescent="0.25">
      <c r="B2" s="348" t="s">
        <v>141</v>
      </c>
      <c r="C2" s="349"/>
      <c r="D2" s="349"/>
      <c r="E2" s="349"/>
      <c r="F2" s="349"/>
      <c r="G2" s="349"/>
      <c r="H2" s="349"/>
      <c r="I2" s="349"/>
      <c r="J2" s="350"/>
    </row>
    <row r="3" spans="2:14" s="140" customFormat="1" ht="24" customHeight="1" x14ac:dyDescent="0.25"/>
    <row r="4" spans="2:14" ht="26.25" customHeight="1" x14ac:dyDescent="0.25">
      <c r="B4" s="91" t="s">
        <v>87</v>
      </c>
      <c r="C4" s="361" t="s">
        <v>88</v>
      </c>
      <c r="D4" s="363"/>
      <c r="E4" s="361" t="s">
        <v>89</v>
      </c>
      <c r="F4" s="362"/>
      <c r="G4" s="363"/>
      <c r="H4" s="361" t="s">
        <v>90</v>
      </c>
      <c r="I4" s="363"/>
      <c r="J4" s="91" t="s">
        <v>91</v>
      </c>
    </row>
    <row r="5" spans="2:14" ht="32.25" customHeight="1" x14ac:dyDescent="0.25">
      <c r="B5" s="92" t="s">
        <v>107</v>
      </c>
      <c r="C5" s="379" t="s">
        <v>98</v>
      </c>
      <c r="D5" s="380"/>
      <c r="E5" s="364" t="s">
        <v>179</v>
      </c>
      <c r="F5" s="365"/>
      <c r="G5" s="366"/>
      <c r="H5" s="379" t="s">
        <v>180</v>
      </c>
      <c r="I5" s="380"/>
      <c r="J5" s="92" t="s">
        <v>181</v>
      </c>
    </row>
    <row r="6" spans="2:14" s="140" customFormat="1" ht="18" customHeight="1" x14ac:dyDescent="0.25">
      <c r="B6" s="93"/>
    </row>
    <row r="7" spans="2:14" s="140" customFormat="1" ht="28.5" customHeight="1" x14ac:dyDescent="0.25">
      <c r="B7" s="330">
        <v>2021</v>
      </c>
      <c r="C7" s="331"/>
      <c r="E7" s="382" t="s">
        <v>108</v>
      </c>
      <c r="F7" s="383"/>
      <c r="G7" s="384"/>
      <c r="I7" s="94" t="s">
        <v>230</v>
      </c>
      <c r="J7" s="95" t="s">
        <v>243</v>
      </c>
    </row>
    <row r="8" spans="2:14" s="140" customFormat="1" ht="6.75" customHeight="1" x14ac:dyDescent="0.25">
      <c r="B8" s="96"/>
      <c r="E8" s="385"/>
      <c r="F8" s="386"/>
      <c r="G8" s="387"/>
    </row>
    <row r="9" spans="2:14" ht="23.25" customHeight="1" x14ac:dyDescent="0.25">
      <c r="B9" s="94" t="s">
        <v>229</v>
      </c>
      <c r="C9" s="97">
        <f>+C23+C21-C17</f>
        <v>2</v>
      </c>
      <c r="D9" s="98"/>
      <c r="E9" s="388"/>
      <c r="F9" s="389"/>
      <c r="G9" s="390"/>
      <c r="H9" s="98"/>
      <c r="I9" s="359" t="s">
        <v>244</v>
      </c>
      <c r="J9" s="360"/>
    </row>
    <row r="10" spans="2:14" s="140" customFormat="1" ht="3" customHeight="1" x14ac:dyDescent="0.25">
      <c r="B10" s="99"/>
      <c r="C10" s="100"/>
      <c r="D10" s="100"/>
      <c r="E10" s="101"/>
      <c r="F10" s="101"/>
      <c r="G10" s="101"/>
      <c r="H10" s="100"/>
      <c r="I10" s="99"/>
      <c r="J10" s="100"/>
      <c r="K10" s="100"/>
    </row>
    <row r="11" spans="2:14" ht="21" customHeight="1" x14ac:dyDescent="0.2">
      <c r="B11" s="102" t="s">
        <v>92</v>
      </c>
      <c r="C11" s="103"/>
      <c r="D11" s="100"/>
      <c r="E11" s="332" t="s">
        <v>183</v>
      </c>
      <c r="F11" s="333"/>
      <c r="G11" s="334"/>
      <c r="H11" s="100"/>
      <c r="I11" s="104" t="s">
        <v>92</v>
      </c>
      <c r="J11" s="184">
        <v>0</v>
      </c>
    </row>
    <row r="12" spans="2:14" s="140" customFormat="1" ht="3" customHeight="1" x14ac:dyDescent="0.25">
      <c r="B12" s="105"/>
      <c r="C12" s="106"/>
      <c r="D12" s="100"/>
      <c r="E12" s="370">
        <v>20</v>
      </c>
      <c r="F12" s="371"/>
      <c r="G12" s="372"/>
      <c r="H12" s="100"/>
      <c r="I12" s="105"/>
      <c r="J12" s="185"/>
    </row>
    <row r="13" spans="2:14" ht="20.25" customHeight="1" x14ac:dyDescent="0.2">
      <c r="B13" s="107" t="s">
        <v>93</v>
      </c>
      <c r="C13" s="108">
        <f>+sp!D38</f>
        <v>1</v>
      </c>
      <c r="D13" s="100"/>
      <c r="E13" s="373"/>
      <c r="F13" s="374"/>
      <c r="G13" s="375"/>
      <c r="H13" s="100"/>
      <c r="I13" s="109" t="s">
        <v>96</v>
      </c>
      <c r="J13" s="186">
        <v>0</v>
      </c>
      <c r="L13" s="391"/>
      <c r="M13" s="391"/>
      <c r="N13" s="391"/>
    </row>
    <row r="14" spans="2:14" s="140" customFormat="1" ht="5.25" customHeight="1" x14ac:dyDescent="0.25">
      <c r="B14" s="105"/>
      <c r="C14" s="106"/>
      <c r="D14" s="100"/>
      <c r="H14" s="100"/>
      <c r="I14" s="105"/>
      <c r="J14" s="185"/>
    </row>
    <row r="15" spans="2:14" ht="18.75" customHeight="1" x14ac:dyDescent="0.2">
      <c r="B15" s="107" t="s">
        <v>94</v>
      </c>
      <c r="C15" s="108">
        <f>+sp!D39</f>
        <v>0</v>
      </c>
      <c r="D15" s="100"/>
      <c r="E15" s="332" t="s">
        <v>232</v>
      </c>
      <c r="F15" s="333"/>
      <c r="G15" s="334"/>
      <c r="H15" s="100"/>
      <c r="I15" s="109" t="s">
        <v>245</v>
      </c>
      <c r="J15" s="186">
        <v>0</v>
      </c>
    </row>
    <row r="16" spans="2:14" s="140" customFormat="1" ht="3.75" customHeight="1" x14ac:dyDescent="0.25">
      <c r="B16" s="105"/>
      <c r="C16" s="106"/>
      <c r="D16" s="100"/>
      <c r="E16" s="370">
        <f>+J19+C27</f>
        <v>0</v>
      </c>
      <c r="F16" s="371"/>
      <c r="G16" s="372"/>
      <c r="H16" s="100"/>
      <c r="I16" s="105"/>
      <c r="J16" s="185"/>
    </row>
    <row r="17" spans="2:10" ht="21" customHeight="1" x14ac:dyDescent="0.25">
      <c r="B17" s="107" t="s">
        <v>29</v>
      </c>
      <c r="C17" s="108">
        <f>+sp!D40</f>
        <v>0</v>
      </c>
      <c r="D17" s="100"/>
      <c r="E17" s="373"/>
      <c r="F17" s="374"/>
      <c r="G17" s="375"/>
      <c r="H17" s="100"/>
      <c r="I17" s="109" t="s">
        <v>257</v>
      </c>
      <c r="J17" s="186">
        <v>0</v>
      </c>
    </row>
    <row r="18" spans="2:10" s="140" customFormat="1" ht="7.5" customHeight="1" x14ac:dyDescent="0.25">
      <c r="B18" s="105"/>
      <c r="C18" s="106"/>
      <c r="D18" s="100"/>
      <c r="H18" s="100"/>
      <c r="I18" s="110"/>
      <c r="J18" s="111"/>
    </row>
    <row r="19" spans="2:10" ht="24" customHeight="1" x14ac:dyDescent="0.2">
      <c r="B19" s="112" t="s">
        <v>97</v>
      </c>
      <c r="C19" s="113">
        <f>+C17+C15+C13</f>
        <v>1</v>
      </c>
      <c r="D19" s="100"/>
      <c r="E19" s="332" t="s">
        <v>235</v>
      </c>
      <c r="F19" s="333"/>
      <c r="G19" s="334"/>
      <c r="H19" s="100"/>
      <c r="I19" s="112" t="s">
        <v>97</v>
      </c>
      <c r="J19" s="114">
        <f>+J11+J13+J15+J17</f>
        <v>0</v>
      </c>
    </row>
    <row r="20" spans="2:10" s="100" customFormat="1" ht="7.5" customHeight="1" x14ac:dyDescent="0.25">
      <c r="B20" s="99"/>
      <c r="E20" s="370">
        <f>+E16/J23</f>
        <v>0</v>
      </c>
      <c r="F20" s="371"/>
      <c r="G20" s="372"/>
      <c r="I20" s="99"/>
    </row>
    <row r="21" spans="2:10" ht="21.75" customHeight="1" x14ac:dyDescent="0.25">
      <c r="B21" s="115" t="s">
        <v>95</v>
      </c>
      <c r="C21" s="113">
        <f>+sp!D54</f>
        <v>0</v>
      </c>
      <c r="D21" s="100"/>
      <c r="E21" s="373"/>
      <c r="F21" s="374"/>
      <c r="G21" s="375"/>
      <c r="H21" s="100"/>
      <c r="I21" s="187" t="s">
        <v>256</v>
      </c>
      <c r="J21" s="116" t="s">
        <v>101</v>
      </c>
    </row>
    <row r="22" spans="2:10" s="140" customFormat="1" ht="6" customHeight="1" x14ac:dyDescent="0.25">
      <c r="B22" s="99"/>
      <c r="C22" s="100"/>
      <c r="D22" s="100"/>
      <c r="H22" s="100"/>
    </row>
    <row r="23" spans="2:10" ht="24.75" customHeight="1" x14ac:dyDescent="0.2">
      <c r="B23" s="115" t="s">
        <v>26</v>
      </c>
      <c r="C23" s="113">
        <f>+sp!D36</f>
        <v>2</v>
      </c>
      <c r="D23" s="100"/>
      <c r="E23" s="332" t="s">
        <v>233</v>
      </c>
      <c r="F23" s="333"/>
      <c r="G23" s="334"/>
      <c r="H23" s="100"/>
      <c r="I23" s="117" t="s">
        <v>255</v>
      </c>
      <c r="J23" s="118">
        <f>+ce!D48</f>
        <v>1</v>
      </c>
    </row>
    <row r="24" spans="2:10" s="140" customFormat="1" ht="6" customHeight="1" x14ac:dyDescent="0.25">
      <c r="B24" s="99"/>
      <c r="C24" s="100"/>
      <c r="D24" s="100"/>
      <c r="E24" s="392">
        <f>+E16/(C9+E12)</f>
        <v>0</v>
      </c>
      <c r="F24" s="393"/>
      <c r="G24" s="394"/>
      <c r="H24" s="100"/>
      <c r="I24" s="119"/>
      <c r="J24" s="120"/>
    </row>
    <row r="25" spans="2:10" ht="21.75" customHeight="1" x14ac:dyDescent="0.25">
      <c r="B25" s="115" t="s">
        <v>182</v>
      </c>
      <c r="C25" s="113">
        <f>+sp!D52</f>
        <v>0</v>
      </c>
      <c r="D25" s="100"/>
      <c r="E25" s="395"/>
      <c r="F25" s="396"/>
      <c r="G25" s="397"/>
      <c r="H25" s="100"/>
      <c r="I25" s="121" t="s">
        <v>99</v>
      </c>
      <c r="J25" s="122">
        <v>8</v>
      </c>
    </row>
    <row r="26" spans="2:10" s="100" customFormat="1" ht="17.25" customHeight="1" x14ac:dyDescent="0.25">
      <c r="B26" s="123"/>
      <c r="I26" s="124"/>
      <c r="J26" s="120"/>
    </row>
    <row r="27" spans="2:10" ht="27.75" customHeight="1" x14ac:dyDescent="0.25">
      <c r="B27" s="115" t="s">
        <v>231</v>
      </c>
      <c r="C27" s="113">
        <f>+sp!D52+sp!D40</f>
        <v>0</v>
      </c>
      <c r="D27" s="100"/>
      <c r="E27" s="398" t="s">
        <v>203</v>
      </c>
      <c r="F27" s="399"/>
      <c r="G27" s="400"/>
      <c r="H27" s="100"/>
      <c r="I27" s="125" t="s">
        <v>100</v>
      </c>
      <c r="J27" s="126" t="s">
        <v>101</v>
      </c>
    </row>
    <row r="28" spans="2:10" s="140" customFormat="1" ht="21.75" customHeight="1" x14ac:dyDescent="0.25">
      <c r="B28" s="127" t="s">
        <v>202</v>
      </c>
      <c r="F28" s="100"/>
    </row>
    <row r="29" spans="2:10" ht="21.75" customHeight="1" x14ac:dyDescent="0.25">
      <c r="B29" s="376" t="s">
        <v>102</v>
      </c>
      <c r="C29" s="377"/>
      <c r="D29" s="377"/>
      <c r="E29" s="378"/>
      <c r="F29" s="98"/>
      <c r="G29" s="367" t="s">
        <v>106</v>
      </c>
      <c r="H29" s="368"/>
      <c r="I29" s="368"/>
      <c r="J29" s="369"/>
    </row>
    <row r="30" spans="2:10" ht="21.75" customHeight="1" x14ac:dyDescent="0.25">
      <c r="B30" s="128" t="s">
        <v>250</v>
      </c>
      <c r="C30" s="129" t="str">
        <f>+'em score'!D10</f>
        <v>01°  (AAA)</v>
      </c>
      <c r="D30" s="355" t="str">
        <f>+'em score'!S6</f>
        <v>RISCHIO MINIMO</v>
      </c>
      <c r="E30" s="356"/>
      <c r="F30" s="100"/>
      <c r="G30" s="351" t="s">
        <v>252</v>
      </c>
      <c r="H30" s="352"/>
      <c r="I30" s="130">
        <f>+'parametri primari'!D26</f>
        <v>2</v>
      </c>
      <c r="J30" s="131">
        <f>+'parametri primari'!F26</f>
        <v>3</v>
      </c>
    </row>
    <row r="31" spans="2:10" ht="21.75" customHeight="1" x14ac:dyDescent="0.25">
      <c r="B31" s="128" t="s">
        <v>251</v>
      </c>
      <c r="C31" s="129" t="str">
        <f>+'em score'!F10</f>
        <v>01°  (AAA)</v>
      </c>
      <c r="D31" s="355" t="str">
        <f>+'em score'!S6</f>
        <v>RISCHIO MINIMO</v>
      </c>
      <c r="E31" s="356"/>
      <c r="F31" s="100"/>
      <c r="G31" s="351" t="s">
        <v>253</v>
      </c>
      <c r="H31" s="352"/>
      <c r="I31" s="132">
        <f>+'parametri primari'!D20</f>
        <v>0</v>
      </c>
      <c r="J31" s="133">
        <f>+'parametri primari'!F20</f>
        <v>0</v>
      </c>
    </row>
    <row r="32" spans="2:10" ht="21.75" customHeight="1" x14ac:dyDescent="0.25">
      <c r="B32" s="134" t="s">
        <v>103</v>
      </c>
      <c r="C32" s="135" t="str">
        <f>+'em score'!R18</f>
        <v>13°  (BB-)</v>
      </c>
      <c r="D32" s="357" t="str">
        <f>+'em score'!S18</f>
        <v>RISCHIO MEDIO</v>
      </c>
      <c r="E32" s="358"/>
      <c r="F32" s="100"/>
      <c r="G32" s="353" t="s">
        <v>254</v>
      </c>
      <c r="H32" s="354"/>
      <c r="I32" s="136">
        <f>+'parametri primari'!D19</f>
        <v>-0.5</v>
      </c>
      <c r="J32" s="137">
        <f>+'parametri primari'!F19</f>
        <v>-0.33333333333333331</v>
      </c>
    </row>
    <row r="33" spans="1:10" s="140" customFormat="1" ht="21" customHeight="1" x14ac:dyDescent="0.25">
      <c r="F33" s="100"/>
    </row>
    <row r="34" spans="1:10" s="140" customFormat="1" ht="15.75" customHeight="1" x14ac:dyDescent="0.25"/>
    <row r="35" spans="1:10" s="140" customFormat="1" ht="15.75" customHeight="1" x14ac:dyDescent="0.25"/>
    <row r="36" spans="1:10" s="140" customFormat="1" ht="15.75" customHeight="1" x14ac:dyDescent="0.25">
      <c r="A36" s="341" t="s">
        <v>218</v>
      </c>
      <c r="B36" s="341"/>
    </row>
    <row r="37" spans="1:10" s="140" customFormat="1" ht="8.25" customHeight="1" x14ac:dyDescent="0.25"/>
    <row r="38" spans="1:10" s="140" customFormat="1" ht="15.75" customHeight="1" x14ac:dyDescent="0.25">
      <c r="A38" s="342" t="s">
        <v>169</v>
      </c>
      <c r="B38" s="343"/>
    </row>
    <row r="39" spans="1:10" s="140" customFormat="1" ht="15.75" customHeight="1" x14ac:dyDescent="0.25">
      <c r="A39" s="138">
        <v>1</v>
      </c>
      <c r="B39" s="139" t="s">
        <v>170</v>
      </c>
    </row>
    <row r="40" spans="1:10" s="140" customFormat="1" ht="15.75" customHeight="1" x14ac:dyDescent="0.25">
      <c r="A40" s="138">
        <v>2</v>
      </c>
      <c r="B40" s="139" t="s">
        <v>171</v>
      </c>
    </row>
    <row r="41" spans="1:10" s="140" customFormat="1" ht="15.75" customHeight="1" x14ac:dyDescent="0.25">
      <c r="A41" s="138">
        <v>3</v>
      </c>
      <c r="B41" s="139" t="s">
        <v>98</v>
      </c>
    </row>
    <row r="42" spans="1:10" ht="15.75" customHeight="1" x14ac:dyDescent="0.25">
      <c r="A42" s="138">
        <v>4</v>
      </c>
      <c r="B42" s="139" t="s">
        <v>172</v>
      </c>
      <c r="C42" s="140"/>
      <c r="D42" s="140"/>
      <c r="E42" s="381"/>
      <c r="F42" s="381"/>
      <c r="G42" s="140"/>
      <c r="H42" s="140"/>
      <c r="I42" s="140"/>
      <c r="J42" s="140"/>
    </row>
    <row r="43" spans="1:10" ht="15.75" customHeight="1" x14ac:dyDescent="0.25">
      <c r="A43" s="141">
        <v>5</v>
      </c>
      <c r="B43" s="142" t="s">
        <v>173</v>
      </c>
      <c r="C43" s="140"/>
      <c r="D43" s="140"/>
      <c r="E43" s="381"/>
      <c r="F43" s="381"/>
      <c r="G43" s="140"/>
      <c r="H43" s="140"/>
      <c r="I43" s="140"/>
      <c r="J43" s="140"/>
    </row>
    <row r="44" spans="1:10" ht="6" customHeight="1" x14ac:dyDescent="0.25">
      <c r="C44" s="140"/>
      <c r="D44" s="140"/>
      <c r="E44" s="381"/>
      <c r="F44" s="381"/>
      <c r="G44" s="140"/>
      <c r="H44" s="140"/>
      <c r="I44" s="140"/>
      <c r="J44" s="140"/>
    </row>
    <row r="45" spans="1:10" ht="15.75" customHeight="1" x14ac:dyDescent="0.25">
      <c r="A45" s="344" t="s">
        <v>174</v>
      </c>
      <c r="B45" s="345"/>
      <c r="C45" s="140"/>
      <c r="D45" s="140"/>
      <c r="E45" s="381"/>
      <c r="F45" s="381"/>
      <c r="G45" s="140"/>
      <c r="H45" s="140"/>
      <c r="I45" s="140"/>
      <c r="J45" s="140"/>
    </row>
    <row r="46" spans="1:10" ht="15.75" customHeight="1" x14ac:dyDescent="0.25">
      <c r="A46" s="143">
        <v>1</v>
      </c>
      <c r="B46" s="144" t="s">
        <v>175</v>
      </c>
      <c r="C46" s="140"/>
      <c r="D46" s="140"/>
      <c r="E46" s="381"/>
      <c r="F46" s="381"/>
      <c r="G46" s="140"/>
      <c r="H46" s="140"/>
      <c r="I46" s="140"/>
      <c r="J46" s="140"/>
    </row>
    <row r="47" spans="1:10" ht="15.75" customHeight="1" x14ac:dyDescent="0.25">
      <c r="A47" s="143">
        <v>2</v>
      </c>
      <c r="B47" s="144" t="s">
        <v>108</v>
      </c>
      <c r="C47" s="140"/>
      <c r="D47" s="140"/>
      <c r="E47" s="381"/>
      <c r="F47" s="381"/>
      <c r="G47" s="140"/>
      <c r="H47" s="140"/>
      <c r="I47" s="140"/>
      <c r="J47" s="140"/>
    </row>
    <row r="48" spans="1:10" ht="15.75" customHeight="1" x14ac:dyDescent="0.25">
      <c r="A48" s="143">
        <v>3</v>
      </c>
      <c r="B48" s="144" t="s">
        <v>176</v>
      </c>
      <c r="C48" s="140"/>
      <c r="D48" s="140"/>
      <c r="E48" s="381"/>
      <c r="F48" s="381"/>
      <c r="G48" s="140"/>
      <c r="H48" s="140"/>
      <c r="I48" s="140"/>
      <c r="J48" s="140"/>
    </row>
    <row r="49" spans="1:21" ht="15.75" customHeight="1" x14ac:dyDescent="0.25">
      <c r="A49" s="143">
        <v>4</v>
      </c>
      <c r="B49" s="144" t="s">
        <v>177</v>
      </c>
      <c r="C49" s="140"/>
      <c r="D49" s="140"/>
      <c r="E49" s="140"/>
      <c r="F49" s="140"/>
      <c r="G49" s="140"/>
      <c r="H49" s="140"/>
      <c r="I49" s="140"/>
      <c r="J49" s="140"/>
    </row>
    <row r="50" spans="1:21" ht="7.5" customHeight="1" x14ac:dyDescent="0.25">
      <c r="A50" s="143"/>
      <c r="B50" s="145" t="s">
        <v>178</v>
      </c>
      <c r="C50" s="140"/>
      <c r="D50" s="140"/>
      <c r="E50" s="140"/>
      <c r="F50" s="140"/>
      <c r="G50" s="140"/>
      <c r="H50" s="140"/>
      <c r="I50" s="140"/>
      <c r="J50" s="140"/>
    </row>
    <row r="51" spans="1:21" ht="15.75" customHeight="1" x14ac:dyDescent="0.25">
      <c r="A51" s="146"/>
      <c r="B51" s="147"/>
      <c r="C51" s="140"/>
      <c r="D51" s="140"/>
      <c r="E51" s="140"/>
      <c r="F51" s="140"/>
      <c r="G51" s="140"/>
      <c r="H51" s="140"/>
      <c r="I51" s="140"/>
      <c r="J51" s="140"/>
    </row>
    <row r="52" spans="1:21" ht="7.5" customHeight="1" x14ac:dyDescent="0.25">
      <c r="B52" s="140"/>
      <c r="C52" s="140"/>
      <c r="D52" s="140"/>
      <c r="E52" s="140"/>
      <c r="F52" s="140"/>
      <c r="G52" s="140"/>
      <c r="H52" s="140"/>
      <c r="I52" s="140"/>
      <c r="J52" s="140"/>
    </row>
    <row r="53" spans="1:21" ht="15.75" customHeight="1" x14ac:dyDescent="0.25">
      <c r="A53" s="346" t="s">
        <v>219</v>
      </c>
      <c r="B53" s="347"/>
      <c r="C53" s="140"/>
      <c r="D53" s="140"/>
      <c r="E53" s="140"/>
      <c r="F53" s="140"/>
      <c r="G53" s="140"/>
      <c r="H53" s="140"/>
      <c r="I53" s="140"/>
      <c r="J53" s="140"/>
    </row>
    <row r="54" spans="1:21" ht="15.75" customHeight="1" x14ac:dyDescent="0.25">
      <c r="A54" s="335" t="s">
        <v>206</v>
      </c>
      <c r="B54" s="336"/>
      <c r="C54" s="140"/>
      <c r="D54" s="140"/>
      <c r="E54" s="140"/>
      <c r="F54" s="140"/>
      <c r="G54" s="140"/>
      <c r="H54" s="140"/>
      <c r="I54" s="140"/>
      <c r="J54" s="140"/>
    </row>
    <row r="55" spans="1:21" ht="15.75" customHeight="1" x14ac:dyDescent="0.25">
      <c r="A55" s="337" t="s">
        <v>207</v>
      </c>
      <c r="B55" s="338"/>
      <c r="C55" s="140"/>
      <c r="D55" s="140"/>
      <c r="E55" s="140"/>
      <c r="F55" s="140"/>
      <c r="G55" s="140"/>
      <c r="H55" s="140"/>
      <c r="I55" s="140"/>
      <c r="J55" s="140"/>
    </row>
    <row r="56" spans="1:21" ht="15.75" customHeight="1" x14ac:dyDescent="0.25">
      <c r="A56" s="337" t="s">
        <v>208</v>
      </c>
      <c r="B56" s="338"/>
      <c r="C56" s="140"/>
      <c r="D56" s="140"/>
      <c r="E56" s="140"/>
      <c r="F56" s="140"/>
      <c r="G56" s="140"/>
      <c r="H56" s="140"/>
      <c r="I56" s="140"/>
      <c r="J56" s="140"/>
    </row>
    <row r="57" spans="1:21" ht="15.75" customHeight="1" x14ac:dyDescent="0.25">
      <c r="A57" s="339" t="s">
        <v>227</v>
      </c>
      <c r="B57" s="340"/>
      <c r="C57" s="140"/>
      <c r="D57" s="140"/>
      <c r="E57" s="140"/>
      <c r="F57" s="140"/>
      <c r="G57" s="140"/>
      <c r="H57" s="140"/>
      <c r="I57" s="140"/>
      <c r="J57" s="140"/>
    </row>
    <row r="58" spans="1:21" ht="15.75" customHeight="1" x14ac:dyDescent="0.25">
      <c r="B58" s="140"/>
      <c r="C58" s="140"/>
      <c r="D58" s="140"/>
      <c r="E58" s="140"/>
      <c r="F58" s="140"/>
      <c r="G58" s="140"/>
      <c r="H58" s="140"/>
      <c r="I58" s="140"/>
      <c r="J58" s="140"/>
    </row>
    <row r="59" spans="1:21" ht="15.75" customHeight="1" x14ac:dyDescent="0.25">
      <c r="B59" s="140"/>
      <c r="C59" s="140"/>
      <c r="D59" s="140"/>
      <c r="E59" s="140"/>
      <c r="F59" s="140"/>
      <c r="G59" s="140"/>
      <c r="H59" s="140"/>
      <c r="I59" s="140"/>
      <c r="J59" s="140"/>
      <c r="S59" s="140"/>
      <c r="T59" s="140"/>
      <c r="U59" s="140"/>
    </row>
    <row r="60" spans="1:21" ht="15.75" customHeight="1" x14ac:dyDescent="0.25">
      <c r="B60" s="140"/>
      <c r="C60" s="140"/>
      <c r="D60" s="140"/>
      <c r="E60" s="140"/>
      <c r="F60" s="140"/>
      <c r="G60" s="140"/>
      <c r="H60" s="140"/>
      <c r="I60" s="140"/>
      <c r="J60" s="140"/>
      <c r="S60" s="140"/>
      <c r="T60" s="140"/>
      <c r="U60" s="140"/>
    </row>
    <row r="61" spans="1:21" ht="15.75" customHeight="1" x14ac:dyDescent="0.25">
      <c r="B61" s="140"/>
      <c r="C61" s="140"/>
      <c r="D61" s="140"/>
      <c r="E61" s="140"/>
      <c r="F61" s="140"/>
      <c r="G61" s="140"/>
      <c r="H61" s="140"/>
      <c r="I61" s="140"/>
      <c r="J61" s="140"/>
      <c r="S61" s="140"/>
      <c r="T61" s="140"/>
      <c r="U61" s="140"/>
    </row>
    <row r="62" spans="1:21" ht="15.75" customHeight="1" x14ac:dyDescent="0.25">
      <c r="B62" s="140"/>
      <c r="C62" s="140"/>
      <c r="D62" s="140"/>
      <c r="E62" s="381"/>
      <c r="F62" s="381"/>
      <c r="G62" s="140"/>
      <c r="H62" s="140"/>
      <c r="I62" s="140"/>
      <c r="J62" s="140"/>
      <c r="S62" s="140"/>
      <c r="T62" s="140"/>
      <c r="U62" s="140"/>
    </row>
    <row r="63" spans="1:21" ht="15.75" customHeight="1" x14ac:dyDescent="0.25">
      <c r="B63" s="140"/>
      <c r="C63" s="140"/>
      <c r="D63" s="140"/>
      <c r="E63" s="381"/>
      <c r="F63" s="381"/>
      <c r="G63" s="140"/>
      <c r="H63" s="140"/>
      <c r="I63" s="140"/>
      <c r="J63" s="140"/>
      <c r="S63" s="140"/>
      <c r="T63" s="140"/>
      <c r="U63" s="140"/>
    </row>
    <row r="64" spans="1:21" ht="15.75" customHeight="1" x14ac:dyDescent="0.25">
      <c r="B64" s="140"/>
      <c r="C64" s="140"/>
      <c r="D64" s="140"/>
      <c r="E64" s="381"/>
      <c r="F64" s="381"/>
      <c r="G64" s="140"/>
      <c r="H64" s="140"/>
      <c r="I64" s="140"/>
      <c r="J64" s="140"/>
      <c r="S64" s="140"/>
      <c r="T64" s="140"/>
      <c r="U64" s="140"/>
    </row>
    <row r="65" spans="2:21" ht="15.75" customHeight="1" x14ac:dyDescent="0.25">
      <c r="B65" s="140"/>
      <c r="C65" s="140"/>
      <c r="D65" s="140"/>
      <c r="E65" s="381"/>
      <c r="F65" s="381"/>
      <c r="G65" s="140"/>
      <c r="H65" s="140"/>
      <c r="I65" s="140"/>
      <c r="J65" s="140"/>
      <c r="S65" s="140"/>
      <c r="T65" s="140"/>
      <c r="U65" s="140"/>
    </row>
    <row r="66" spans="2:21" ht="15.75" customHeight="1" x14ac:dyDescent="0.25">
      <c r="B66" s="140"/>
      <c r="C66" s="140"/>
      <c r="D66" s="140"/>
      <c r="E66" s="381"/>
      <c r="F66" s="381"/>
      <c r="G66" s="140"/>
      <c r="H66" s="140"/>
      <c r="I66" s="140"/>
      <c r="J66" s="140"/>
      <c r="S66" s="140"/>
      <c r="T66" s="140"/>
      <c r="U66" s="140"/>
    </row>
    <row r="67" spans="2:21" ht="15.75" customHeight="1" x14ac:dyDescent="0.25">
      <c r="B67" s="140"/>
      <c r="C67" s="140"/>
      <c r="D67" s="140"/>
      <c r="E67" s="381"/>
      <c r="F67" s="381"/>
      <c r="G67" s="140"/>
      <c r="H67" s="140"/>
      <c r="I67" s="140"/>
      <c r="J67" s="140"/>
      <c r="S67" s="140"/>
      <c r="T67" s="140"/>
      <c r="U67" s="140"/>
    </row>
    <row r="68" spans="2:21" ht="15.75" customHeight="1" x14ac:dyDescent="0.25">
      <c r="B68" s="140"/>
      <c r="C68" s="140"/>
      <c r="D68" s="140"/>
      <c r="E68" s="381"/>
      <c r="F68" s="381"/>
      <c r="G68" s="140"/>
      <c r="H68" s="140"/>
      <c r="I68" s="140"/>
      <c r="J68" s="140"/>
      <c r="S68" s="140"/>
      <c r="T68" s="140"/>
      <c r="U68" s="140"/>
    </row>
    <row r="69" spans="2:21" ht="15.75" customHeight="1" x14ac:dyDescent="0.25">
      <c r="B69" s="140"/>
      <c r="C69" s="140"/>
      <c r="D69" s="140"/>
      <c r="E69" s="381"/>
      <c r="F69" s="381"/>
      <c r="G69" s="140"/>
      <c r="H69" s="140"/>
      <c r="I69" s="140"/>
      <c r="J69" s="140"/>
      <c r="S69" s="140"/>
      <c r="T69" s="140"/>
      <c r="U69" s="140"/>
    </row>
    <row r="70" spans="2:21" ht="15.75" customHeight="1" x14ac:dyDescent="0.25">
      <c r="B70" s="140"/>
      <c r="C70" s="140"/>
      <c r="D70" s="140"/>
      <c r="E70" s="381"/>
      <c r="F70" s="381"/>
      <c r="G70" s="140"/>
      <c r="H70" s="140"/>
      <c r="I70" s="140"/>
      <c r="J70" s="140"/>
      <c r="S70" s="140"/>
      <c r="T70" s="140"/>
      <c r="U70" s="140"/>
    </row>
    <row r="71" spans="2:21" ht="15.75" customHeight="1" x14ac:dyDescent="0.25">
      <c r="B71" s="140"/>
      <c r="C71" s="140"/>
      <c r="D71" s="140"/>
      <c r="E71" s="381"/>
      <c r="F71" s="381"/>
      <c r="G71" s="140"/>
      <c r="H71" s="140"/>
      <c r="I71" s="140"/>
      <c r="J71" s="140"/>
      <c r="S71" s="140"/>
      <c r="T71" s="140"/>
      <c r="U71" s="140"/>
    </row>
    <row r="72" spans="2:21" ht="15.75" customHeight="1" x14ac:dyDescent="0.25">
      <c r="B72" s="140"/>
      <c r="C72" s="140"/>
      <c r="D72" s="140"/>
      <c r="E72" s="381"/>
      <c r="F72" s="381"/>
      <c r="G72" s="140"/>
      <c r="H72" s="140"/>
      <c r="I72" s="140"/>
      <c r="J72" s="140"/>
      <c r="S72" s="140"/>
      <c r="T72" s="140"/>
      <c r="U72" s="140"/>
    </row>
    <row r="73" spans="2:21" ht="15.75" customHeight="1" x14ac:dyDescent="0.25">
      <c r="B73" s="140"/>
      <c r="C73" s="140"/>
      <c r="D73" s="140"/>
      <c r="E73" s="140"/>
      <c r="F73" s="140"/>
      <c r="G73" s="140"/>
      <c r="H73" s="140"/>
      <c r="I73" s="140"/>
      <c r="J73" s="140"/>
      <c r="S73" s="140"/>
      <c r="T73" s="140"/>
      <c r="U73" s="140"/>
    </row>
    <row r="74" spans="2:21" ht="15.75" customHeight="1" x14ac:dyDescent="0.25">
      <c r="B74" s="140"/>
      <c r="C74" s="140"/>
      <c r="D74" s="140"/>
      <c r="E74" s="140"/>
      <c r="F74" s="140"/>
      <c r="G74" s="140"/>
      <c r="H74" s="140"/>
      <c r="I74" s="140"/>
      <c r="J74" s="140"/>
      <c r="S74" s="140"/>
      <c r="T74" s="140"/>
      <c r="U74" s="140"/>
    </row>
    <row r="75" spans="2:21" ht="15.75" customHeight="1" x14ac:dyDescent="0.25">
      <c r="B75" s="140"/>
      <c r="C75" s="140"/>
      <c r="D75" s="140"/>
      <c r="E75" s="140"/>
      <c r="F75" s="140"/>
      <c r="G75" s="140"/>
      <c r="H75" s="140"/>
      <c r="I75" s="140"/>
      <c r="J75" s="140"/>
      <c r="S75" s="140"/>
      <c r="T75" s="140"/>
      <c r="U75" s="140"/>
    </row>
    <row r="76" spans="2:21" ht="15.75" customHeight="1" x14ac:dyDescent="0.25">
      <c r="B76" s="140"/>
      <c r="C76" s="140"/>
      <c r="D76" s="140"/>
      <c r="E76" s="140"/>
      <c r="F76" s="140"/>
      <c r="G76" s="140"/>
      <c r="H76" s="140"/>
      <c r="I76" s="140"/>
      <c r="J76" s="140"/>
      <c r="S76" s="140"/>
      <c r="T76" s="140"/>
      <c r="U76" s="140"/>
    </row>
    <row r="77" spans="2:21" ht="15.75" customHeight="1" x14ac:dyDescent="0.25">
      <c r="B77" s="140"/>
      <c r="C77" s="140"/>
      <c r="D77" s="140"/>
      <c r="E77" s="140"/>
      <c r="F77" s="140"/>
      <c r="G77" s="140"/>
      <c r="H77" s="140"/>
      <c r="I77" s="140"/>
      <c r="J77" s="140"/>
      <c r="S77" s="140"/>
      <c r="T77" s="140"/>
      <c r="U77" s="140"/>
    </row>
    <row r="78" spans="2:21" ht="15.75" customHeight="1" x14ac:dyDescent="0.25">
      <c r="B78" s="140"/>
      <c r="C78" s="140"/>
      <c r="D78" s="140"/>
      <c r="E78" s="140"/>
      <c r="F78" s="140"/>
      <c r="G78" s="140"/>
      <c r="H78" s="140"/>
      <c r="I78" s="140"/>
      <c r="J78" s="140"/>
      <c r="S78" s="140"/>
      <c r="T78" s="140"/>
      <c r="U78" s="140"/>
    </row>
    <row r="79" spans="2:21" ht="15.75" customHeight="1" x14ac:dyDescent="0.25">
      <c r="B79" s="140"/>
      <c r="C79" s="140"/>
      <c r="D79" s="140"/>
      <c r="E79" s="140"/>
      <c r="F79" s="140"/>
      <c r="G79" s="140"/>
      <c r="H79" s="140"/>
      <c r="I79" s="140"/>
      <c r="J79" s="140"/>
      <c r="S79" s="140"/>
      <c r="T79" s="140"/>
      <c r="U79" s="140"/>
    </row>
    <row r="80" spans="2:21" ht="15.75" customHeight="1" x14ac:dyDescent="0.25">
      <c r="B80" s="140"/>
      <c r="C80" s="140"/>
      <c r="D80" s="140"/>
      <c r="E80" s="140"/>
      <c r="F80" s="140"/>
      <c r="G80" s="140"/>
      <c r="H80" s="140"/>
      <c r="I80" s="140"/>
      <c r="J80" s="140"/>
      <c r="S80" s="140"/>
      <c r="T80" s="140"/>
      <c r="U80" s="140"/>
    </row>
    <row r="81" spans="2:21" ht="15.75" customHeight="1" x14ac:dyDescent="0.25">
      <c r="B81" s="140"/>
      <c r="C81" s="140"/>
      <c r="D81" s="140"/>
      <c r="E81" s="140"/>
      <c r="F81" s="140"/>
      <c r="G81" s="140"/>
      <c r="H81" s="140"/>
      <c r="I81" s="140"/>
      <c r="J81" s="140"/>
      <c r="S81" s="140"/>
      <c r="T81" s="140"/>
      <c r="U81" s="140"/>
    </row>
    <row r="82" spans="2:21" ht="15.75" customHeight="1" x14ac:dyDescent="0.25">
      <c r="B82" s="140"/>
      <c r="C82" s="140"/>
      <c r="D82" s="140"/>
      <c r="E82" s="140"/>
      <c r="F82" s="140"/>
      <c r="G82" s="140"/>
      <c r="H82" s="140"/>
      <c r="I82" s="140"/>
      <c r="J82" s="140"/>
      <c r="S82" s="140"/>
      <c r="T82" s="140"/>
      <c r="U82" s="140"/>
    </row>
    <row r="83" spans="2:21" ht="15.75" customHeight="1" x14ac:dyDescent="0.25">
      <c r="B83" s="140"/>
      <c r="C83" s="140"/>
      <c r="D83" s="140"/>
      <c r="E83" s="140"/>
      <c r="F83" s="140"/>
      <c r="G83" s="140"/>
      <c r="H83" s="140"/>
      <c r="I83" s="140"/>
      <c r="J83" s="140"/>
      <c r="S83" s="140"/>
      <c r="T83" s="140"/>
      <c r="U83" s="140"/>
    </row>
    <row r="84" spans="2:21" ht="15.75" customHeight="1" x14ac:dyDescent="0.25">
      <c r="B84" s="140"/>
      <c r="C84" s="140"/>
      <c r="D84" s="140"/>
      <c r="E84" s="140"/>
      <c r="F84" s="140"/>
      <c r="G84" s="140"/>
      <c r="H84" s="140"/>
      <c r="I84" s="140"/>
      <c r="J84" s="140"/>
      <c r="S84" s="140"/>
      <c r="T84" s="140"/>
      <c r="U84" s="140"/>
    </row>
    <row r="85" spans="2:21" ht="15.75" customHeight="1" x14ac:dyDescent="0.25">
      <c r="B85" s="140"/>
      <c r="C85" s="140"/>
      <c r="D85" s="140"/>
      <c r="E85" s="140"/>
      <c r="F85" s="140"/>
      <c r="G85" s="140"/>
      <c r="H85" s="140"/>
      <c r="I85" s="140"/>
      <c r="J85" s="140"/>
      <c r="S85" s="140"/>
      <c r="T85" s="140"/>
      <c r="U85" s="140"/>
    </row>
    <row r="86" spans="2:21" ht="15.75" customHeight="1" x14ac:dyDescent="0.25">
      <c r="B86" s="140"/>
      <c r="C86" s="140"/>
      <c r="D86" s="140"/>
      <c r="E86" s="140"/>
      <c r="F86" s="140"/>
      <c r="G86" s="140"/>
      <c r="H86" s="140"/>
      <c r="I86" s="140"/>
      <c r="J86" s="140"/>
      <c r="S86" s="140"/>
      <c r="T86" s="140"/>
      <c r="U86" s="140"/>
    </row>
    <row r="87" spans="2:21" ht="15.75" customHeight="1" x14ac:dyDescent="0.25">
      <c r="B87" s="140"/>
      <c r="C87" s="140"/>
      <c r="D87" s="140"/>
      <c r="E87" s="140"/>
      <c r="F87" s="140"/>
      <c r="G87" s="140"/>
      <c r="H87" s="140"/>
      <c r="I87" s="140"/>
      <c r="J87" s="140"/>
      <c r="S87" s="140"/>
      <c r="T87" s="140"/>
      <c r="U87" s="140"/>
    </row>
  </sheetData>
  <sheetProtection password="CC5E" sheet="1" objects="1" scenarios="1" selectLockedCells="1" selectUnlockedCells="1"/>
  <mergeCells count="54">
    <mergeCell ref="E71:F71"/>
    <mergeCell ref="E72:F72"/>
    <mergeCell ref="E11:G11"/>
    <mergeCell ref="L13:N13"/>
    <mergeCell ref="E19:G19"/>
    <mergeCell ref="E23:G23"/>
    <mergeCell ref="E12:G13"/>
    <mergeCell ref="E16:G17"/>
    <mergeCell ref="E47:F47"/>
    <mergeCell ref="E64:F64"/>
    <mergeCell ref="E48:F48"/>
    <mergeCell ref="E24:G25"/>
    <mergeCell ref="E27:G27"/>
    <mergeCell ref="H5:I5"/>
    <mergeCell ref="E69:F69"/>
    <mergeCell ref="E70:F70"/>
    <mergeCell ref="E68:F68"/>
    <mergeCell ref="E44:F44"/>
    <mergeCell ref="E45:F45"/>
    <mergeCell ref="E46:F46"/>
    <mergeCell ref="E65:F65"/>
    <mergeCell ref="E66:F66"/>
    <mergeCell ref="E43:F43"/>
    <mergeCell ref="E42:F42"/>
    <mergeCell ref="E67:F67"/>
    <mergeCell ref="E62:F62"/>
    <mergeCell ref="E63:F63"/>
    <mergeCell ref="E7:G9"/>
    <mergeCell ref="B2:J2"/>
    <mergeCell ref="G30:H30"/>
    <mergeCell ref="G31:H31"/>
    <mergeCell ref="G32:H32"/>
    <mergeCell ref="D30:E30"/>
    <mergeCell ref="D31:E31"/>
    <mergeCell ref="D32:E32"/>
    <mergeCell ref="I9:J9"/>
    <mergeCell ref="E4:G4"/>
    <mergeCell ref="E5:G5"/>
    <mergeCell ref="G29:J29"/>
    <mergeCell ref="C4:D4"/>
    <mergeCell ref="E20:G21"/>
    <mergeCell ref="B29:E29"/>
    <mergeCell ref="C5:D5"/>
    <mergeCell ref="H4:I4"/>
    <mergeCell ref="A57:B57"/>
    <mergeCell ref="A36:B36"/>
    <mergeCell ref="A38:B38"/>
    <mergeCell ref="A45:B45"/>
    <mergeCell ref="A53:B53"/>
    <mergeCell ref="B7:C7"/>
    <mergeCell ref="E15:G15"/>
    <mergeCell ref="A54:B54"/>
    <mergeCell ref="A55:B55"/>
    <mergeCell ref="A56:B5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6" tint="0.39997558519241921"/>
    <pageSetUpPr fitToPage="1"/>
  </sheetPr>
  <dimension ref="A1:U80"/>
  <sheetViews>
    <sheetView tabSelected="1" view="pageLayout" zoomScaleNormal="100" zoomScaleSheetLayoutView="136" workbookViewId="0">
      <selection activeCell="B1" sqref="B1"/>
    </sheetView>
  </sheetViews>
  <sheetFormatPr defaultColWidth="9.140625" defaultRowHeight="12.75" outlineLevelRow="1" outlineLevelCol="1" x14ac:dyDescent="0.25"/>
  <cols>
    <col min="1" max="1" width="3" style="205" bestFit="1" customWidth="1"/>
    <col min="2" max="2" width="35.42578125" style="189" bestFit="1" customWidth="1"/>
    <col min="3" max="3" width="1.5703125" style="189" customWidth="1" outlineLevel="1"/>
    <col min="4" max="4" width="11.7109375" style="208" customWidth="1" outlineLevel="1"/>
    <col min="5" max="5" width="3.7109375" style="204" customWidth="1" outlineLevel="1"/>
    <col min="6" max="6" width="11.7109375" style="208" customWidth="1"/>
    <col min="7" max="7" width="4.5703125" style="204" bestFit="1" customWidth="1"/>
    <col min="8" max="8" width="11.7109375" style="208" customWidth="1"/>
    <col min="9" max="9" width="4.5703125" style="204" customWidth="1"/>
    <col min="10" max="10" width="11.7109375" style="208" customWidth="1"/>
    <col min="11" max="11" width="4.140625" style="204" bestFit="1" customWidth="1"/>
    <col min="12" max="12" width="3.7109375" style="208" customWidth="1"/>
    <col min="13" max="13" width="3.7109375" style="204" customWidth="1"/>
    <col min="14" max="14" width="12" style="189" customWidth="1"/>
    <col min="15" max="15" width="4.140625" style="189" bestFit="1" customWidth="1"/>
    <col min="16" max="16" width="13.28515625" style="189" customWidth="1"/>
    <col min="17" max="17" width="5.140625" style="189" customWidth="1"/>
    <col min="18" max="16384" width="9.140625" style="189"/>
  </cols>
  <sheetData>
    <row r="1" spans="1:17" s="194" customFormat="1" ht="15" x14ac:dyDescent="0.25">
      <c r="A1" s="191"/>
      <c r="B1" s="192" t="s">
        <v>19</v>
      </c>
      <c r="C1" s="192"/>
      <c r="D1" s="191"/>
      <c r="E1" s="193"/>
      <c r="F1" s="191"/>
      <c r="G1" s="193"/>
      <c r="H1" s="191"/>
      <c r="I1" s="193"/>
      <c r="J1" s="191"/>
      <c r="K1" s="193"/>
      <c r="L1" s="191"/>
      <c r="M1" s="193"/>
    </row>
    <row r="2" spans="1:17" s="194" customFormat="1" ht="23.25" customHeight="1" x14ac:dyDescent="0.25">
      <c r="A2" s="191"/>
      <c r="B2" s="195"/>
      <c r="C2" s="195"/>
      <c r="D2" s="191"/>
      <c r="E2" s="193"/>
      <c r="F2" s="191"/>
      <c r="G2" s="193"/>
      <c r="H2" s="191"/>
      <c r="I2" s="193"/>
      <c r="J2" s="191"/>
      <c r="K2" s="193"/>
      <c r="L2" s="191"/>
      <c r="M2" s="193"/>
    </row>
    <row r="3" spans="1:17" s="194" customFormat="1" ht="15" customHeight="1" x14ac:dyDescent="0.25">
      <c r="B3" s="196" t="s">
        <v>4</v>
      </c>
      <c r="C3" s="196"/>
      <c r="D3" s="197">
        <v>0</v>
      </c>
      <c r="E3" s="197"/>
      <c r="F3" s="197">
        <v>1</v>
      </c>
      <c r="G3" s="197"/>
      <c r="H3" s="197">
        <v>2</v>
      </c>
      <c r="I3" s="197"/>
      <c r="J3" s="197">
        <v>3</v>
      </c>
      <c r="K3" s="197"/>
      <c r="N3" s="401" t="s">
        <v>249</v>
      </c>
      <c r="O3" s="401"/>
      <c r="P3" s="401"/>
      <c r="Q3" s="401"/>
    </row>
    <row r="4" spans="1:17" s="198" customFormat="1" ht="11.25" x14ac:dyDescent="0.15">
      <c r="B4" s="188" t="s">
        <v>258</v>
      </c>
      <c r="C4" s="199" t="s">
        <v>3</v>
      </c>
      <c r="D4" s="233">
        <v>2021</v>
      </c>
      <c r="E4" s="234" t="s">
        <v>3</v>
      </c>
      <c r="F4" s="235">
        <f>+D4+1</f>
        <v>2022</v>
      </c>
      <c r="G4" s="234" t="s">
        <v>3</v>
      </c>
      <c r="H4" s="235">
        <f>+F4+1</f>
        <v>2023</v>
      </c>
      <c r="I4" s="234" t="s">
        <v>3</v>
      </c>
      <c r="J4" s="235">
        <f>+H4+1</f>
        <v>2024</v>
      </c>
      <c r="K4" s="199" t="s">
        <v>3</v>
      </c>
      <c r="N4" s="190" t="s">
        <v>243</v>
      </c>
      <c r="O4" s="199" t="s">
        <v>3</v>
      </c>
      <c r="P4" s="190" t="s">
        <v>243</v>
      </c>
      <c r="Q4" s="199" t="s">
        <v>3</v>
      </c>
    </row>
    <row r="5" spans="1:17" s="203" customFormat="1" ht="16.5" customHeight="1" x14ac:dyDescent="0.25">
      <c r="A5" s="200"/>
      <c r="B5" s="189"/>
      <c r="C5" s="189"/>
      <c r="D5" s="201"/>
      <c r="E5" s="202"/>
      <c r="F5" s="201"/>
      <c r="G5" s="202"/>
      <c r="H5" s="201"/>
      <c r="I5" s="202"/>
      <c r="J5" s="201"/>
      <c r="K5" s="202"/>
      <c r="N5" s="201"/>
      <c r="O5" s="204"/>
      <c r="P5" s="201"/>
      <c r="Q5" s="204"/>
    </row>
    <row r="6" spans="1:17" x14ac:dyDescent="0.25">
      <c r="A6" s="205" t="s">
        <v>81</v>
      </c>
      <c r="B6" s="189" t="s">
        <v>144</v>
      </c>
      <c r="D6" s="206">
        <v>1</v>
      </c>
      <c r="E6" s="236">
        <f>+D6/D$14</f>
        <v>0.25</v>
      </c>
      <c r="F6" s="206">
        <v>1</v>
      </c>
      <c r="G6" s="236">
        <f>+F6/F$14</f>
        <v>0.25</v>
      </c>
      <c r="H6" s="206">
        <v>1</v>
      </c>
      <c r="I6" s="236">
        <f>+H6/H$14</f>
        <v>0.25</v>
      </c>
      <c r="J6" s="206">
        <v>1</v>
      </c>
      <c r="K6" s="236">
        <f>+J6/J$14</f>
        <v>0.25</v>
      </c>
      <c r="N6" s="206">
        <v>1</v>
      </c>
      <c r="O6" s="236">
        <f t="shared" ref="O6:O13" si="0">+N6/N$14</f>
        <v>0.25</v>
      </c>
      <c r="P6" s="206">
        <v>1</v>
      </c>
      <c r="Q6" s="236">
        <f t="shared" ref="Q6:Q13" si="1">+P6/P$14</f>
        <v>0.25</v>
      </c>
    </row>
    <row r="7" spans="1:17" x14ac:dyDescent="0.25">
      <c r="A7" s="205" t="s">
        <v>82</v>
      </c>
      <c r="B7" s="189" t="s">
        <v>145</v>
      </c>
      <c r="D7" s="206">
        <v>1</v>
      </c>
      <c r="E7" s="236">
        <f t="shared" ref="E7:K13" si="2">+D7/D$14</f>
        <v>0.25</v>
      </c>
      <c r="F7" s="206">
        <v>1</v>
      </c>
      <c r="G7" s="236">
        <f>+F7/F$14</f>
        <v>0.25</v>
      </c>
      <c r="H7" s="206">
        <v>1</v>
      </c>
      <c r="I7" s="236">
        <f>+H7/H$14</f>
        <v>0.25</v>
      </c>
      <c r="J7" s="206">
        <v>1</v>
      </c>
      <c r="K7" s="236">
        <f>+J7/J$14</f>
        <v>0.25</v>
      </c>
      <c r="N7" s="206">
        <v>1</v>
      </c>
      <c r="O7" s="236">
        <f t="shared" si="0"/>
        <v>0.25</v>
      </c>
      <c r="P7" s="206">
        <v>1</v>
      </c>
      <c r="Q7" s="236">
        <f t="shared" si="1"/>
        <v>0.25</v>
      </c>
    </row>
    <row r="8" spans="1:17" x14ac:dyDescent="0.25">
      <c r="A8" s="205" t="s">
        <v>83</v>
      </c>
      <c r="B8" s="189" t="s">
        <v>146</v>
      </c>
      <c r="D8" s="206">
        <v>0</v>
      </c>
      <c r="E8" s="236">
        <f t="shared" si="2"/>
        <v>0</v>
      </c>
      <c r="F8" s="206">
        <v>0</v>
      </c>
      <c r="G8" s="236">
        <f>+F8/F$14</f>
        <v>0</v>
      </c>
      <c r="H8" s="206">
        <v>0</v>
      </c>
      <c r="I8" s="236">
        <f>+H8/H$14</f>
        <v>0</v>
      </c>
      <c r="J8" s="206">
        <v>0</v>
      </c>
      <c r="K8" s="236">
        <f>+J8/J$14</f>
        <v>0</v>
      </c>
      <c r="N8" s="206">
        <v>0</v>
      </c>
      <c r="O8" s="236">
        <f t="shared" si="0"/>
        <v>0</v>
      </c>
      <c r="P8" s="206">
        <v>0</v>
      </c>
      <c r="Q8" s="236">
        <f t="shared" si="1"/>
        <v>0</v>
      </c>
    </row>
    <row r="9" spans="1:17" x14ac:dyDescent="0.25">
      <c r="A9" s="205" t="s">
        <v>84</v>
      </c>
      <c r="B9" s="189" t="s">
        <v>147</v>
      </c>
      <c r="D9" s="206">
        <v>0</v>
      </c>
      <c r="E9" s="236">
        <f t="shared" si="2"/>
        <v>0</v>
      </c>
      <c r="F9" s="206">
        <v>0</v>
      </c>
      <c r="G9" s="236">
        <f t="shared" si="2"/>
        <v>0</v>
      </c>
      <c r="H9" s="206">
        <v>0</v>
      </c>
      <c r="I9" s="236">
        <f t="shared" si="2"/>
        <v>0</v>
      </c>
      <c r="J9" s="206">
        <v>0</v>
      </c>
      <c r="K9" s="236">
        <f t="shared" si="2"/>
        <v>0</v>
      </c>
      <c r="N9" s="206">
        <v>0</v>
      </c>
      <c r="O9" s="236">
        <f t="shared" si="0"/>
        <v>0</v>
      </c>
      <c r="P9" s="206">
        <v>0</v>
      </c>
      <c r="Q9" s="236">
        <f t="shared" si="1"/>
        <v>0</v>
      </c>
    </row>
    <row r="10" spans="1:17" ht="12.75" customHeight="1" outlineLevel="1" x14ac:dyDescent="0.25">
      <c r="A10" s="209">
        <v>2</v>
      </c>
      <c r="B10" s="189" t="s">
        <v>85</v>
      </c>
      <c r="D10" s="206">
        <v>1</v>
      </c>
      <c r="E10" s="236">
        <f t="shared" si="2"/>
        <v>0.25</v>
      </c>
      <c r="F10" s="206">
        <v>1</v>
      </c>
      <c r="G10" s="236">
        <f t="shared" si="2"/>
        <v>0.25</v>
      </c>
      <c r="H10" s="206">
        <v>1</v>
      </c>
      <c r="I10" s="236">
        <f t="shared" si="2"/>
        <v>0.25</v>
      </c>
      <c r="J10" s="206">
        <v>1</v>
      </c>
      <c r="K10" s="236">
        <f t="shared" si="2"/>
        <v>0.25</v>
      </c>
      <c r="N10" s="206">
        <v>1</v>
      </c>
      <c r="O10" s="236">
        <f t="shared" si="0"/>
        <v>0.25</v>
      </c>
      <c r="P10" s="206">
        <v>1</v>
      </c>
      <c r="Q10" s="236">
        <f t="shared" si="1"/>
        <v>0.25</v>
      </c>
    </row>
    <row r="11" spans="1:17" ht="12.75" customHeight="1" outlineLevel="1" x14ac:dyDescent="0.25">
      <c r="A11" s="205">
        <v>3</v>
      </c>
      <c r="B11" s="189" t="s">
        <v>86</v>
      </c>
      <c r="D11" s="206">
        <v>0</v>
      </c>
      <c r="E11" s="236">
        <f t="shared" si="2"/>
        <v>0</v>
      </c>
      <c r="F11" s="206">
        <v>0</v>
      </c>
      <c r="G11" s="236">
        <f t="shared" si="2"/>
        <v>0</v>
      </c>
      <c r="H11" s="206">
        <v>0</v>
      </c>
      <c r="I11" s="236">
        <f t="shared" si="2"/>
        <v>0</v>
      </c>
      <c r="J11" s="206">
        <v>0</v>
      </c>
      <c r="K11" s="236">
        <f t="shared" si="2"/>
        <v>0</v>
      </c>
      <c r="N11" s="206">
        <v>0</v>
      </c>
      <c r="O11" s="236">
        <f t="shared" si="0"/>
        <v>0</v>
      </c>
      <c r="P11" s="206">
        <v>0</v>
      </c>
      <c r="Q11" s="236">
        <f t="shared" si="1"/>
        <v>0</v>
      </c>
    </row>
    <row r="12" spans="1:17" ht="12.75" customHeight="1" outlineLevel="1" x14ac:dyDescent="0.25">
      <c r="A12" s="205">
        <v>4</v>
      </c>
      <c r="B12" s="189" t="s">
        <v>13</v>
      </c>
      <c r="D12" s="206">
        <v>0</v>
      </c>
      <c r="E12" s="236">
        <f t="shared" si="2"/>
        <v>0</v>
      </c>
      <c r="F12" s="206">
        <v>0</v>
      </c>
      <c r="G12" s="236">
        <f t="shared" si="2"/>
        <v>0</v>
      </c>
      <c r="H12" s="206">
        <v>0</v>
      </c>
      <c r="I12" s="236">
        <f t="shared" si="2"/>
        <v>0</v>
      </c>
      <c r="J12" s="206">
        <v>0</v>
      </c>
      <c r="K12" s="236">
        <f t="shared" si="2"/>
        <v>0</v>
      </c>
      <c r="N12" s="206">
        <v>0</v>
      </c>
      <c r="O12" s="236">
        <f t="shared" si="0"/>
        <v>0</v>
      </c>
      <c r="P12" s="206">
        <v>0</v>
      </c>
      <c r="Q12" s="236">
        <f t="shared" si="1"/>
        <v>0</v>
      </c>
    </row>
    <row r="13" spans="1:17" x14ac:dyDescent="0.25">
      <c r="A13" s="205">
        <v>5</v>
      </c>
      <c r="B13" s="189" t="s">
        <v>13</v>
      </c>
      <c r="D13" s="206">
        <v>1</v>
      </c>
      <c r="E13" s="236">
        <f t="shared" si="2"/>
        <v>0.25</v>
      </c>
      <c r="F13" s="206">
        <v>1</v>
      </c>
      <c r="G13" s="236">
        <f>+F13/F$14</f>
        <v>0.25</v>
      </c>
      <c r="H13" s="206">
        <v>1</v>
      </c>
      <c r="I13" s="236">
        <f>+H13/H$14</f>
        <v>0.25</v>
      </c>
      <c r="J13" s="206">
        <v>1</v>
      </c>
      <c r="K13" s="236">
        <f>+J13/J$14</f>
        <v>0.25</v>
      </c>
      <c r="N13" s="206">
        <v>1</v>
      </c>
      <c r="O13" s="236">
        <f t="shared" si="0"/>
        <v>0.25</v>
      </c>
      <c r="P13" s="206">
        <v>1</v>
      </c>
      <c r="Q13" s="236">
        <f t="shared" si="1"/>
        <v>0.25</v>
      </c>
    </row>
    <row r="14" spans="1:17" x14ac:dyDescent="0.25">
      <c r="A14" s="210"/>
      <c r="B14" s="211" t="s">
        <v>0</v>
      </c>
      <c r="C14" s="212"/>
      <c r="D14" s="242">
        <f>SUM(D6:D13)</f>
        <v>4</v>
      </c>
      <c r="E14" s="237"/>
      <c r="F14" s="242">
        <f>SUM(F6:F13)</f>
        <v>4</v>
      </c>
      <c r="G14" s="237">
        <f>+F14/D14-1</f>
        <v>0</v>
      </c>
      <c r="H14" s="242">
        <f>SUM(H6:H13)</f>
        <v>4</v>
      </c>
      <c r="I14" s="237">
        <f>+H14/F14-1</f>
        <v>0</v>
      </c>
      <c r="J14" s="242">
        <f>SUM(J6:J13)</f>
        <v>4</v>
      </c>
      <c r="K14" s="237">
        <f>+J14/H14-1</f>
        <v>0</v>
      </c>
      <c r="L14" s="243"/>
      <c r="M14" s="239"/>
      <c r="N14" s="242">
        <f>SUM(N6:N13)</f>
        <v>4</v>
      </c>
      <c r="O14" s="237">
        <f>+N14/J14-1</f>
        <v>0</v>
      </c>
      <c r="P14" s="242">
        <f>SUM(P6:P13)</f>
        <v>4</v>
      </c>
      <c r="Q14" s="237">
        <f>+P14/N14-1</f>
        <v>0</v>
      </c>
    </row>
    <row r="15" spans="1:17" x14ac:dyDescent="0.25">
      <c r="D15" s="213"/>
      <c r="E15" s="236"/>
      <c r="F15" s="213"/>
      <c r="G15" s="236"/>
      <c r="H15" s="213"/>
      <c r="I15" s="236"/>
      <c r="J15" s="213"/>
      <c r="K15" s="236"/>
      <c r="N15" s="213"/>
      <c r="O15" s="236"/>
      <c r="P15" s="213"/>
      <c r="Q15" s="236"/>
    </row>
    <row r="16" spans="1:17" ht="12.75" customHeight="1" outlineLevel="1" x14ac:dyDescent="0.25">
      <c r="A16" s="205" t="s">
        <v>148</v>
      </c>
      <c r="B16" s="189" t="s">
        <v>10</v>
      </c>
      <c r="D16" s="206">
        <v>1</v>
      </c>
      <c r="E16" s="236">
        <f>IFERROR(D16/D$14,0)</f>
        <v>0.25</v>
      </c>
      <c r="F16" s="206">
        <v>1</v>
      </c>
      <c r="G16" s="236">
        <f>IFERROR(F16/F$14,0)</f>
        <v>0.25</v>
      </c>
      <c r="H16" s="206">
        <v>1</v>
      </c>
      <c r="I16" s="236">
        <f>IFERROR(H16/H$14,0)</f>
        <v>0.25</v>
      </c>
      <c r="J16" s="206">
        <v>1</v>
      </c>
      <c r="K16" s="236">
        <f>IFERROR(J16/J$14,0)</f>
        <v>0.25</v>
      </c>
      <c r="N16" s="206">
        <v>1</v>
      </c>
      <c r="O16" s="236">
        <f t="shared" ref="O16:O27" si="3">IFERROR(N16/N$14,0)</f>
        <v>0.25</v>
      </c>
      <c r="P16" s="206">
        <v>1</v>
      </c>
      <c r="Q16" s="236">
        <f t="shared" ref="Q16:Q27" si="4">IFERROR(P16/P$14,0)</f>
        <v>0.25</v>
      </c>
    </row>
    <row r="17" spans="1:21" ht="12.75" customHeight="1" outlineLevel="1" x14ac:dyDescent="0.25">
      <c r="A17" s="205" t="s">
        <v>149</v>
      </c>
      <c r="B17" s="189" t="s">
        <v>142</v>
      </c>
      <c r="D17" s="206">
        <v>0</v>
      </c>
      <c r="E17" s="236">
        <f t="shared" ref="E17:G18" si="5">IFERROR(D17/D$14,0)</f>
        <v>0</v>
      </c>
      <c r="F17" s="206">
        <v>0</v>
      </c>
      <c r="G17" s="236">
        <f t="shared" si="5"/>
        <v>0</v>
      </c>
      <c r="H17" s="206">
        <v>0</v>
      </c>
      <c r="I17" s="236">
        <f t="shared" ref="I17" si="6">IFERROR(H17/H$14,0)</f>
        <v>0</v>
      </c>
      <c r="J17" s="206">
        <v>0</v>
      </c>
      <c r="K17" s="236">
        <f t="shared" ref="K17" si="7">IFERROR(J17/J$14,0)</f>
        <v>0</v>
      </c>
      <c r="N17" s="206">
        <v>0</v>
      </c>
      <c r="O17" s="236">
        <f t="shared" si="3"/>
        <v>0</v>
      </c>
      <c r="P17" s="206">
        <v>0</v>
      </c>
      <c r="Q17" s="236">
        <f t="shared" si="4"/>
        <v>0</v>
      </c>
    </row>
    <row r="18" spans="1:21" x14ac:dyDescent="0.25">
      <c r="A18" s="205">
        <v>6</v>
      </c>
      <c r="B18" s="214" t="s">
        <v>143</v>
      </c>
      <c r="C18" s="215"/>
      <c r="D18" s="244">
        <f>+D16+D17</f>
        <v>1</v>
      </c>
      <c r="E18" s="236">
        <f t="shared" si="5"/>
        <v>0.25</v>
      </c>
      <c r="F18" s="244">
        <f>+F16+F17</f>
        <v>1</v>
      </c>
      <c r="G18" s="236">
        <f t="shared" si="5"/>
        <v>0.25</v>
      </c>
      <c r="H18" s="244">
        <f>+H16+H17</f>
        <v>1</v>
      </c>
      <c r="I18" s="236">
        <f t="shared" ref="I18" si="8">IFERROR(H18/H$14,0)</f>
        <v>0.25</v>
      </c>
      <c r="J18" s="244">
        <f>+J16+J17</f>
        <v>1</v>
      </c>
      <c r="K18" s="236">
        <f t="shared" ref="K18" si="9">IFERROR(J18/J$14,0)</f>
        <v>0.25</v>
      </c>
      <c r="L18" s="243"/>
      <c r="M18" s="239"/>
      <c r="N18" s="244">
        <f>+N16+N17</f>
        <v>1</v>
      </c>
      <c r="O18" s="236">
        <f t="shared" si="3"/>
        <v>0.25</v>
      </c>
      <c r="P18" s="244">
        <f>+P16+P17</f>
        <v>1</v>
      </c>
      <c r="Q18" s="236">
        <f t="shared" si="4"/>
        <v>0.25</v>
      </c>
    </row>
    <row r="19" spans="1:21" ht="12.75" customHeight="1" outlineLevel="1" x14ac:dyDescent="0.25">
      <c r="A19" s="205" t="s">
        <v>150</v>
      </c>
      <c r="B19" s="189" t="s">
        <v>154</v>
      </c>
      <c r="D19" s="206">
        <v>0</v>
      </c>
      <c r="E19" s="236">
        <f t="shared" ref="E19:E27" si="10">IFERROR(D19/D$14,0)</f>
        <v>0</v>
      </c>
      <c r="F19" s="206">
        <v>0</v>
      </c>
      <c r="G19" s="236">
        <f t="shared" ref="G19:G27" si="11">IFERROR(F19/F$14,0)</f>
        <v>0</v>
      </c>
      <c r="H19" s="206">
        <v>0</v>
      </c>
      <c r="I19" s="236">
        <f t="shared" ref="I19:I27" si="12">IFERROR(H19/H$14,0)</f>
        <v>0</v>
      </c>
      <c r="J19" s="206">
        <v>0</v>
      </c>
      <c r="K19" s="236">
        <f t="shared" ref="K19:K27" si="13">IFERROR(J19/J$14,0)</f>
        <v>0</v>
      </c>
      <c r="N19" s="206">
        <v>0</v>
      </c>
      <c r="O19" s="236">
        <f t="shared" si="3"/>
        <v>0</v>
      </c>
      <c r="P19" s="206">
        <v>0</v>
      </c>
      <c r="Q19" s="236">
        <f t="shared" si="4"/>
        <v>0</v>
      </c>
    </row>
    <row r="20" spans="1:21" ht="12.75" customHeight="1" outlineLevel="1" x14ac:dyDescent="0.25">
      <c r="A20" s="205" t="s">
        <v>151</v>
      </c>
      <c r="B20" s="189" t="s">
        <v>155</v>
      </c>
      <c r="D20" s="206">
        <v>0</v>
      </c>
      <c r="E20" s="236">
        <f t="shared" si="10"/>
        <v>0</v>
      </c>
      <c r="F20" s="206">
        <v>0</v>
      </c>
      <c r="G20" s="236">
        <f t="shared" si="11"/>
        <v>0</v>
      </c>
      <c r="H20" s="206">
        <v>0</v>
      </c>
      <c r="I20" s="236">
        <f t="shared" si="12"/>
        <v>0</v>
      </c>
      <c r="J20" s="206">
        <v>0</v>
      </c>
      <c r="K20" s="236">
        <f t="shared" si="13"/>
        <v>0</v>
      </c>
      <c r="N20" s="206">
        <v>0</v>
      </c>
      <c r="O20" s="236">
        <f t="shared" si="3"/>
        <v>0</v>
      </c>
      <c r="P20" s="206">
        <v>0</v>
      </c>
      <c r="Q20" s="236">
        <f t="shared" si="4"/>
        <v>0</v>
      </c>
    </row>
    <row r="21" spans="1:21" ht="12.75" customHeight="1" outlineLevel="1" x14ac:dyDescent="0.25">
      <c r="A21" s="205" t="s">
        <v>152</v>
      </c>
      <c r="B21" s="189" t="s">
        <v>156</v>
      </c>
      <c r="D21" s="206">
        <v>0</v>
      </c>
      <c r="E21" s="236">
        <f t="shared" si="10"/>
        <v>0</v>
      </c>
      <c r="F21" s="206">
        <v>0</v>
      </c>
      <c r="G21" s="236">
        <f t="shared" si="11"/>
        <v>0</v>
      </c>
      <c r="H21" s="206">
        <v>0</v>
      </c>
      <c r="I21" s="236">
        <f t="shared" si="12"/>
        <v>0</v>
      </c>
      <c r="J21" s="206">
        <v>0</v>
      </c>
      <c r="K21" s="236">
        <f t="shared" si="13"/>
        <v>0</v>
      </c>
      <c r="N21" s="206">
        <v>0</v>
      </c>
      <c r="O21" s="236">
        <f t="shared" si="3"/>
        <v>0</v>
      </c>
      <c r="P21" s="206">
        <v>0</v>
      </c>
      <c r="Q21" s="236">
        <f t="shared" si="4"/>
        <v>0</v>
      </c>
      <c r="R21" s="217"/>
      <c r="S21" s="217"/>
      <c r="T21" s="217"/>
      <c r="U21" s="217"/>
    </row>
    <row r="22" spans="1:21" ht="15" customHeight="1" outlineLevel="1" x14ac:dyDescent="0.25">
      <c r="A22" s="205" t="s">
        <v>153</v>
      </c>
      <c r="B22" s="189" t="s">
        <v>242</v>
      </c>
      <c r="D22" s="206">
        <v>0</v>
      </c>
      <c r="E22" s="236">
        <f t="shared" si="10"/>
        <v>0</v>
      </c>
      <c r="F22" s="206">
        <v>0</v>
      </c>
      <c r="G22" s="236">
        <f t="shared" si="11"/>
        <v>0</v>
      </c>
      <c r="H22" s="206">
        <v>0</v>
      </c>
      <c r="I22" s="236">
        <f t="shared" si="12"/>
        <v>0</v>
      </c>
      <c r="J22" s="206">
        <v>0</v>
      </c>
      <c r="K22" s="236">
        <f t="shared" si="13"/>
        <v>0</v>
      </c>
      <c r="N22" s="206">
        <v>0</v>
      </c>
      <c r="O22" s="236">
        <f t="shared" si="3"/>
        <v>0</v>
      </c>
      <c r="P22" s="206">
        <v>0</v>
      </c>
      <c r="Q22" s="236">
        <f t="shared" si="4"/>
        <v>0</v>
      </c>
      <c r="R22" s="218"/>
      <c r="S22" s="218"/>
      <c r="T22" s="218"/>
      <c r="U22" s="217"/>
    </row>
    <row r="23" spans="1:21" ht="15" x14ac:dyDescent="0.25">
      <c r="A23" s="205">
        <v>7</v>
      </c>
      <c r="B23" s="214" t="s">
        <v>157</v>
      </c>
      <c r="C23" s="215"/>
      <c r="D23" s="244">
        <f>SUM(D19:D22)</f>
        <v>0</v>
      </c>
      <c r="E23" s="236">
        <f t="shared" si="10"/>
        <v>0</v>
      </c>
      <c r="F23" s="244">
        <f>SUM(F19:F22)</f>
        <v>0</v>
      </c>
      <c r="G23" s="236">
        <f t="shared" si="11"/>
        <v>0</v>
      </c>
      <c r="H23" s="244">
        <f>SUM(H19:H22)</f>
        <v>0</v>
      </c>
      <c r="I23" s="236">
        <f t="shared" si="12"/>
        <v>0</v>
      </c>
      <c r="J23" s="244">
        <f>SUM(J19:J22)</f>
        <v>0</v>
      </c>
      <c r="K23" s="236">
        <f t="shared" si="13"/>
        <v>0</v>
      </c>
      <c r="L23" s="243"/>
      <c r="M23" s="239"/>
      <c r="N23" s="244">
        <f>SUM(N19:N22)</f>
        <v>0</v>
      </c>
      <c r="O23" s="236">
        <f t="shared" si="3"/>
        <v>0</v>
      </c>
      <c r="P23" s="244">
        <f>SUM(P19:P22)</f>
        <v>0</v>
      </c>
      <c r="Q23" s="236">
        <f t="shared" si="4"/>
        <v>0</v>
      </c>
      <c r="R23" s="218"/>
      <c r="S23" s="218"/>
      <c r="T23" s="218"/>
      <c r="U23" s="217"/>
    </row>
    <row r="24" spans="1:21" ht="15" x14ac:dyDescent="0.25">
      <c r="A24" s="205">
        <v>8</v>
      </c>
      <c r="B24" s="189" t="s">
        <v>11</v>
      </c>
      <c r="D24" s="206">
        <v>0</v>
      </c>
      <c r="E24" s="236">
        <f t="shared" si="10"/>
        <v>0</v>
      </c>
      <c r="F24" s="206">
        <v>0</v>
      </c>
      <c r="G24" s="236">
        <f t="shared" si="11"/>
        <v>0</v>
      </c>
      <c r="H24" s="206">
        <v>0</v>
      </c>
      <c r="I24" s="236">
        <f t="shared" si="12"/>
        <v>0</v>
      </c>
      <c r="J24" s="206">
        <v>0</v>
      </c>
      <c r="K24" s="236">
        <f t="shared" si="13"/>
        <v>0</v>
      </c>
      <c r="N24" s="206">
        <v>0</v>
      </c>
      <c r="O24" s="236">
        <f t="shared" si="3"/>
        <v>0</v>
      </c>
      <c r="P24" s="206">
        <v>0</v>
      </c>
      <c r="Q24" s="236">
        <f t="shared" si="4"/>
        <v>0</v>
      </c>
      <c r="R24" s="218"/>
      <c r="S24" s="218"/>
      <c r="T24" s="218"/>
      <c r="U24" s="217"/>
    </row>
    <row r="25" spans="1:21" ht="15" x14ac:dyDescent="0.25">
      <c r="A25" s="205">
        <v>9</v>
      </c>
      <c r="B25" s="189" t="s">
        <v>15</v>
      </c>
      <c r="D25" s="206">
        <v>0</v>
      </c>
      <c r="E25" s="236">
        <f t="shared" si="10"/>
        <v>0</v>
      </c>
      <c r="F25" s="206">
        <v>0</v>
      </c>
      <c r="G25" s="236">
        <f t="shared" si="11"/>
        <v>0</v>
      </c>
      <c r="H25" s="206">
        <v>0</v>
      </c>
      <c r="I25" s="236">
        <f t="shared" si="12"/>
        <v>0</v>
      </c>
      <c r="J25" s="206">
        <v>0</v>
      </c>
      <c r="K25" s="236">
        <f t="shared" si="13"/>
        <v>0</v>
      </c>
      <c r="N25" s="206">
        <v>0</v>
      </c>
      <c r="O25" s="236">
        <f t="shared" si="3"/>
        <v>0</v>
      </c>
      <c r="P25" s="206">
        <v>0</v>
      </c>
      <c r="Q25" s="236">
        <f t="shared" si="4"/>
        <v>0</v>
      </c>
      <c r="R25" s="218"/>
      <c r="S25" s="218"/>
      <c r="T25" s="218"/>
      <c r="U25" s="217"/>
    </row>
    <row r="26" spans="1:21" ht="15" x14ac:dyDescent="0.25">
      <c r="A26" s="205">
        <v>10</v>
      </c>
      <c r="B26" s="189" t="s">
        <v>14</v>
      </c>
      <c r="D26" s="206">
        <v>0</v>
      </c>
      <c r="E26" s="236">
        <f t="shared" si="10"/>
        <v>0</v>
      </c>
      <c r="F26" s="206">
        <v>0</v>
      </c>
      <c r="G26" s="236">
        <f t="shared" si="11"/>
        <v>0</v>
      </c>
      <c r="H26" s="206">
        <v>0</v>
      </c>
      <c r="I26" s="236">
        <f t="shared" si="12"/>
        <v>0</v>
      </c>
      <c r="J26" s="206">
        <v>0</v>
      </c>
      <c r="K26" s="236">
        <f t="shared" si="13"/>
        <v>0</v>
      </c>
      <c r="N26" s="206">
        <v>0</v>
      </c>
      <c r="O26" s="236">
        <f t="shared" si="3"/>
        <v>0</v>
      </c>
      <c r="P26" s="206">
        <v>0</v>
      </c>
      <c r="Q26" s="236">
        <f t="shared" si="4"/>
        <v>0</v>
      </c>
      <c r="R26" s="218"/>
      <c r="S26" s="218"/>
      <c r="T26" s="218"/>
      <c r="U26" s="217"/>
    </row>
    <row r="27" spans="1:21" ht="15" x14ac:dyDescent="0.25">
      <c r="A27" s="219"/>
      <c r="B27" s="215" t="s">
        <v>1</v>
      </c>
      <c r="C27" s="215"/>
      <c r="D27" s="320">
        <f>+D18+D23+D24+D25+D26</f>
        <v>1</v>
      </c>
      <c r="E27" s="236">
        <f t="shared" si="10"/>
        <v>0.25</v>
      </c>
      <c r="F27" s="320">
        <f>+F18+F23+F24+F25+F26</f>
        <v>1</v>
      </c>
      <c r="G27" s="236">
        <f t="shared" si="11"/>
        <v>0.25</v>
      </c>
      <c r="H27" s="320">
        <f>+H18+H23+H24+H25+H26</f>
        <v>1</v>
      </c>
      <c r="I27" s="236">
        <f t="shared" si="12"/>
        <v>0.25</v>
      </c>
      <c r="J27" s="320">
        <f>+J18+J23+J24+J25+J26</f>
        <v>1</v>
      </c>
      <c r="K27" s="236">
        <f t="shared" si="13"/>
        <v>0.25</v>
      </c>
      <c r="L27" s="243"/>
      <c r="M27" s="239"/>
      <c r="N27" s="320">
        <f>+N18+N23+N24+N25+N26</f>
        <v>1</v>
      </c>
      <c r="O27" s="236">
        <f t="shared" si="3"/>
        <v>0.25</v>
      </c>
      <c r="P27" s="320">
        <f>+P18+P23+P24+P25+P26</f>
        <v>1</v>
      </c>
      <c r="Q27" s="236">
        <f t="shared" si="4"/>
        <v>0.25</v>
      </c>
      <c r="R27" s="218"/>
      <c r="S27" s="218"/>
      <c r="T27" s="218"/>
      <c r="U27" s="217"/>
    </row>
    <row r="28" spans="1:21" ht="15" x14ac:dyDescent="0.25">
      <c r="B28" s="220"/>
      <c r="C28" s="220"/>
      <c r="D28" s="244"/>
      <c r="E28" s="236"/>
      <c r="F28" s="244"/>
      <c r="G28" s="236"/>
      <c r="H28" s="244"/>
      <c r="I28" s="236"/>
      <c r="J28" s="244"/>
      <c r="K28" s="236"/>
      <c r="L28" s="243"/>
      <c r="M28" s="239"/>
      <c r="N28" s="244"/>
      <c r="O28" s="236"/>
      <c r="P28" s="244"/>
      <c r="Q28" s="236"/>
      <c r="R28" s="218"/>
      <c r="S28" s="218"/>
      <c r="T28" s="218"/>
      <c r="U28" s="217"/>
    </row>
    <row r="29" spans="1:21" ht="15" x14ac:dyDescent="0.25">
      <c r="B29" s="215" t="s">
        <v>248</v>
      </c>
      <c r="C29" s="215"/>
      <c r="D29" s="320">
        <f>+D14-D27</f>
        <v>3</v>
      </c>
      <c r="E29" s="236">
        <f>IFERROR(D29/D$14,0)</f>
        <v>0.75</v>
      </c>
      <c r="F29" s="320">
        <f>+F14-F27</f>
        <v>3</v>
      </c>
      <c r="G29" s="236">
        <f>IFERROR(F29/F$14,0)</f>
        <v>0.75</v>
      </c>
      <c r="H29" s="320">
        <f>+H14-H27</f>
        <v>3</v>
      </c>
      <c r="I29" s="236">
        <f>IFERROR(H29/H$14,0)</f>
        <v>0.75</v>
      </c>
      <c r="J29" s="320">
        <f>+J14-J27</f>
        <v>3</v>
      </c>
      <c r="K29" s="236">
        <f>IFERROR(J29/J$14,0)</f>
        <v>0.75</v>
      </c>
      <c r="L29" s="243"/>
      <c r="M29" s="239"/>
      <c r="N29" s="320">
        <f>+N14-N27</f>
        <v>3</v>
      </c>
      <c r="O29" s="236">
        <f>IFERROR(N29/N$14,0)</f>
        <v>0.75</v>
      </c>
      <c r="P29" s="320">
        <f>+P14-P27</f>
        <v>3</v>
      </c>
      <c r="Q29" s="236">
        <f>IFERROR(P29/P$14,0)</f>
        <v>0.75</v>
      </c>
      <c r="R29" s="218"/>
      <c r="S29" s="218"/>
      <c r="T29" s="218"/>
      <c r="U29" s="217"/>
    </row>
    <row r="30" spans="1:21" ht="15" x14ac:dyDescent="0.25">
      <c r="A30" s="210"/>
      <c r="B30" s="211" t="s">
        <v>9</v>
      </c>
      <c r="C30" s="212"/>
      <c r="D30" s="242">
        <f>+D29+D26</f>
        <v>3</v>
      </c>
      <c r="E30" s="238">
        <f>+D30/D14</f>
        <v>0.75</v>
      </c>
      <c r="F30" s="242">
        <f>+F29+F26</f>
        <v>3</v>
      </c>
      <c r="G30" s="238">
        <f>+F30/F14</f>
        <v>0.75</v>
      </c>
      <c r="H30" s="242">
        <f>+H29+H26</f>
        <v>3</v>
      </c>
      <c r="I30" s="238">
        <f>+H30/H14</f>
        <v>0.75</v>
      </c>
      <c r="J30" s="242">
        <f>+J29+J26</f>
        <v>3</v>
      </c>
      <c r="K30" s="238">
        <f>+J30/J14</f>
        <v>0.75</v>
      </c>
      <c r="L30" s="243"/>
      <c r="M30" s="239"/>
      <c r="N30" s="242">
        <f>+N29+N26</f>
        <v>3</v>
      </c>
      <c r="O30" s="238">
        <f>+N30/N14</f>
        <v>0.75</v>
      </c>
      <c r="P30" s="242">
        <f>+P29+P26</f>
        <v>3</v>
      </c>
      <c r="Q30" s="238">
        <f>+P30/P14</f>
        <v>0.75</v>
      </c>
      <c r="R30" s="218"/>
      <c r="S30" s="218"/>
      <c r="T30" s="218"/>
      <c r="U30" s="217"/>
    </row>
    <row r="31" spans="1:21" ht="15" x14ac:dyDescent="0.25">
      <c r="B31" s="215" t="s">
        <v>18</v>
      </c>
      <c r="C31" s="215"/>
      <c r="D31" s="320">
        <f>+D14-D18-D23-D24</f>
        <v>3</v>
      </c>
      <c r="E31" s="236">
        <f>+D31/D14</f>
        <v>0.75</v>
      </c>
      <c r="F31" s="320">
        <f>+F14-F18-F23-F24</f>
        <v>3</v>
      </c>
      <c r="G31" s="236">
        <f>+F31/F14</f>
        <v>0.75</v>
      </c>
      <c r="H31" s="320">
        <f>+H14-H18-H23-H24</f>
        <v>3</v>
      </c>
      <c r="I31" s="236">
        <f>+H31/H14</f>
        <v>0.75</v>
      </c>
      <c r="J31" s="320">
        <f>+J14-J18-J23-J24</f>
        <v>3</v>
      </c>
      <c r="K31" s="236">
        <f>+J31/J14</f>
        <v>0.75</v>
      </c>
      <c r="L31" s="243"/>
      <c r="M31" s="239"/>
      <c r="N31" s="320">
        <f>+N14-N18-N23-N24</f>
        <v>3</v>
      </c>
      <c r="O31" s="236">
        <f>+N31/N14</f>
        <v>0.75</v>
      </c>
      <c r="P31" s="320">
        <f>+P14-P18-P23-P24</f>
        <v>3</v>
      </c>
      <c r="Q31" s="236">
        <f>+P31/P14</f>
        <v>0.75</v>
      </c>
      <c r="R31" s="218"/>
      <c r="S31" s="218"/>
      <c r="T31" s="218"/>
      <c r="U31" s="217"/>
    </row>
    <row r="32" spans="1:21" ht="15" x14ac:dyDescent="0.25">
      <c r="D32" s="216"/>
      <c r="E32" s="236"/>
      <c r="F32" s="216"/>
      <c r="G32" s="236"/>
      <c r="H32" s="216"/>
      <c r="I32" s="236"/>
      <c r="J32" s="216"/>
      <c r="K32" s="236"/>
      <c r="N32" s="216"/>
      <c r="O32" s="236"/>
      <c r="P32" s="216"/>
      <c r="Q32" s="236"/>
      <c r="R32" s="218"/>
      <c r="S32" s="218"/>
      <c r="T32" s="218"/>
      <c r="U32" s="217"/>
    </row>
    <row r="33" spans="1:21" ht="15" x14ac:dyDescent="0.25">
      <c r="A33" s="205">
        <v>11</v>
      </c>
      <c r="B33" s="189" t="s">
        <v>109</v>
      </c>
      <c r="D33" s="221">
        <v>1</v>
      </c>
      <c r="E33" s="236">
        <f>IFERROR(D33/D$14,0)</f>
        <v>0.25</v>
      </c>
      <c r="F33" s="221">
        <v>1</v>
      </c>
      <c r="G33" s="236">
        <f>IFERROR(F33/F$14,0)</f>
        <v>0.25</v>
      </c>
      <c r="H33" s="221">
        <v>1</v>
      </c>
      <c r="I33" s="236">
        <f>IFERROR(H33/H$14,0)</f>
        <v>0.25</v>
      </c>
      <c r="J33" s="221">
        <v>1</v>
      </c>
      <c r="K33" s="236">
        <f>IFERROR(J33/J$14,0)</f>
        <v>0.25</v>
      </c>
      <c r="N33" s="221">
        <v>1</v>
      </c>
      <c r="O33" s="236">
        <f>IFERROR(N33/N$14,0)</f>
        <v>0.25</v>
      </c>
      <c r="P33" s="221">
        <v>1</v>
      </c>
      <c r="Q33" s="236">
        <f>IFERROR(P33/P$14,0)</f>
        <v>0.25</v>
      </c>
      <c r="R33" s="218"/>
      <c r="S33" s="218"/>
      <c r="T33" s="218"/>
      <c r="U33" s="217"/>
    </row>
    <row r="34" spans="1:21" ht="15" x14ac:dyDescent="0.25">
      <c r="B34" s="203"/>
      <c r="C34" s="203"/>
      <c r="D34" s="216"/>
      <c r="E34" s="236"/>
      <c r="F34" s="216"/>
      <c r="G34" s="236"/>
      <c r="H34" s="216"/>
      <c r="I34" s="236"/>
      <c r="J34" s="216"/>
      <c r="K34" s="236"/>
      <c r="N34" s="216"/>
      <c r="O34" s="236"/>
      <c r="P34" s="216"/>
      <c r="Q34" s="236"/>
      <c r="R34" s="218"/>
      <c r="S34" s="218"/>
      <c r="T34" s="218"/>
      <c r="U34" s="217"/>
    </row>
    <row r="35" spans="1:21" ht="15" customHeight="1" outlineLevel="1" x14ac:dyDescent="0.25">
      <c r="A35" s="205">
        <v>12</v>
      </c>
      <c r="B35" s="189" t="s">
        <v>58</v>
      </c>
      <c r="D35" s="206">
        <v>0</v>
      </c>
      <c r="E35" s="236">
        <f>IFERROR(D35/D$14,0)</f>
        <v>0</v>
      </c>
      <c r="F35" s="206">
        <v>0</v>
      </c>
      <c r="G35" s="236">
        <f>IFERROR(F35/F$14,0)</f>
        <v>0</v>
      </c>
      <c r="H35" s="206">
        <v>0</v>
      </c>
      <c r="I35" s="236">
        <f>IFERROR(H35/H$14,0)</f>
        <v>0</v>
      </c>
      <c r="J35" s="206">
        <v>0</v>
      </c>
      <c r="K35" s="236">
        <f>IFERROR(J35/J$14,0)</f>
        <v>0</v>
      </c>
      <c r="N35" s="206">
        <v>0</v>
      </c>
      <c r="O35" s="236">
        <f>IFERROR(N35/N$14,0)</f>
        <v>0</v>
      </c>
      <c r="P35" s="206">
        <v>0</v>
      </c>
      <c r="Q35" s="236">
        <f>IFERROR(P35/P$14,0)</f>
        <v>0</v>
      </c>
      <c r="R35" s="218"/>
      <c r="S35" s="218"/>
      <c r="T35" s="218"/>
      <c r="U35" s="217"/>
    </row>
    <row r="36" spans="1:21" ht="15" customHeight="1" outlineLevel="1" x14ac:dyDescent="0.25">
      <c r="A36" s="205">
        <v>13</v>
      </c>
      <c r="B36" s="189" t="s">
        <v>259</v>
      </c>
      <c r="D36" s="206">
        <v>0</v>
      </c>
      <c r="E36" s="236">
        <f>IFERROR(D36/D$14,0)</f>
        <v>0</v>
      </c>
      <c r="F36" s="206">
        <v>0</v>
      </c>
      <c r="G36" s="236">
        <f>IFERROR(F36/F$14,0)</f>
        <v>0</v>
      </c>
      <c r="H36" s="206">
        <v>0</v>
      </c>
      <c r="I36" s="236">
        <f>IFERROR(H36/H$14,0)</f>
        <v>0</v>
      </c>
      <c r="J36" s="206">
        <v>0</v>
      </c>
      <c r="K36" s="236">
        <f>IFERROR(J36/J$14,0)</f>
        <v>0</v>
      </c>
      <c r="N36" s="206">
        <v>0</v>
      </c>
      <c r="O36" s="236">
        <f>IFERROR(N36/N$14,0)</f>
        <v>0</v>
      </c>
      <c r="P36" s="206">
        <v>0</v>
      </c>
      <c r="Q36" s="236">
        <f>IFERROR(P36/P$14,0)</f>
        <v>0</v>
      </c>
      <c r="R36" s="218"/>
      <c r="S36" s="218"/>
      <c r="T36" s="218"/>
      <c r="U36" s="217"/>
    </row>
    <row r="37" spans="1:21" ht="15" x14ac:dyDescent="0.25">
      <c r="B37" s="215" t="s">
        <v>260</v>
      </c>
      <c r="C37" s="215"/>
      <c r="D37" s="320">
        <f>+D35-D36</f>
        <v>0</v>
      </c>
      <c r="E37" s="236">
        <f>IFERROR(D37/D$14,0)</f>
        <v>0</v>
      </c>
      <c r="F37" s="320">
        <f>+F35-F36</f>
        <v>0</v>
      </c>
      <c r="G37" s="236">
        <f>IFERROR(F37/F$14,0)</f>
        <v>0</v>
      </c>
      <c r="H37" s="320">
        <f>+H35-H36</f>
        <v>0</v>
      </c>
      <c r="I37" s="236">
        <f>IFERROR(H37/H$14,0)</f>
        <v>0</v>
      </c>
      <c r="J37" s="320">
        <f>+J35-J36</f>
        <v>0</v>
      </c>
      <c r="K37" s="236">
        <f>IFERROR(J37/J$14,0)</f>
        <v>0</v>
      </c>
      <c r="L37" s="243"/>
      <c r="M37" s="239"/>
      <c r="N37" s="320">
        <f>+N35-N36</f>
        <v>0</v>
      </c>
      <c r="O37" s="236">
        <f>IFERROR(N37/N$14,0)</f>
        <v>0</v>
      </c>
      <c r="P37" s="320">
        <f>+P35-P36</f>
        <v>0</v>
      </c>
      <c r="Q37" s="236">
        <f>IFERROR(P37/P$14,0)</f>
        <v>0</v>
      </c>
      <c r="R37" s="218"/>
      <c r="S37" s="218"/>
      <c r="T37" s="218"/>
      <c r="U37" s="217"/>
    </row>
    <row r="38" spans="1:21" ht="15" x14ac:dyDescent="0.25">
      <c r="D38" s="321"/>
      <c r="E38" s="236"/>
      <c r="F38" s="321"/>
      <c r="G38" s="236"/>
      <c r="H38" s="321"/>
      <c r="I38" s="236"/>
      <c r="J38" s="321"/>
      <c r="K38" s="236"/>
      <c r="L38" s="243"/>
      <c r="M38" s="239"/>
      <c r="N38" s="321"/>
      <c r="O38" s="236"/>
      <c r="P38" s="321"/>
      <c r="Q38" s="236"/>
      <c r="R38" s="218"/>
      <c r="S38" s="218"/>
      <c r="T38" s="218"/>
      <c r="U38" s="217"/>
    </row>
    <row r="39" spans="1:21" ht="15" x14ac:dyDescent="0.25">
      <c r="B39" s="215" t="s">
        <v>16</v>
      </c>
      <c r="C39" s="215"/>
      <c r="D39" s="320">
        <f>+D29-D33+D37</f>
        <v>2</v>
      </c>
      <c r="E39" s="236">
        <f>IFERROR(D39/D$14,0)</f>
        <v>0.5</v>
      </c>
      <c r="F39" s="320">
        <f>+F29-F33+F37</f>
        <v>2</v>
      </c>
      <c r="G39" s="236">
        <f>IFERROR(F39/F$14,0)</f>
        <v>0.5</v>
      </c>
      <c r="H39" s="320">
        <f>+H29-H33+H37</f>
        <v>2</v>
      </c>
      <c r="I39" s="236">
        <f>IFERROR(H39/H$14,0)</f>
        <v>0.5</v>
      </c>
      <c r="J39" s="320">
        <f>+J29-J33+J37</f>
        <v>2</v>
      </c>
      <c r="K39" s="236">
        <f>IFERROR(J39/J$14,0)</f>
        <v>0.5</v>
      </c>
      <c r="L39" s="243"/>
      <c r="M39" s="239"/>
      <c r="N39" s="320">
        <f>+N29-N33+N37</f>
        <v>2</v>
      </c>
      <c r="O39" s="236">
        <f>IFERROR(N39/N$14,0)</f>
        <v>0.5</v>
      </c>
      <c r="P39" s="320">
        <f>+P29-P33+P37</f>
        <v>2</v>
      </c>
      <c r="Q39" s="236">
        <f>IFERROR(P39/P$14,0)</f>
        <v>0.5</v>
      </c>
      <c r="R39" s="218"/>
      <c r="S39" s="218"/>
      <c r="T39" s="218"/>
      <c r="U39" s="217"/>
    </row>
    <row r="40" spans="1:21" ht="3" customHeight="1" x14ac:dyDescent="0.25">
      <c r="D40" s="216"/>
      <c r="E40" s="236"/>
      <c r="F40" s="216"/>
      <c r="G40" s="236"/>
      <c r="H40" s="216"/>
      <c r="I40" s="236"/>
      <c r="J40" s="216"/>
      <c r="K40" s="236"/>
      <c r="N40" s="216"/>
      <c r="O40" s="236"/>
      <c r="P40" s="216"/>
      <c r="Q40" s="236"/>
      <c r="R40" s="218"/>
      <c r="S40" s="218"/>
      <c r="T40" s="218"/>
      <c r="U40" s="217"/>
    </row>
    <row r="41" spans="1:21" ht="15" x14ac:dyDescent="0.25">
      <c r="A41" s="205">
        <v>14</v>
      </c>
      <c r="B41" s="189" t="s">
        <v>12</v>
      </c>
      <c r="D41" s="206">
        <v>1</v>
      </c>
      <c r="E41" s="236">
        <f>IFERROR(D41/D$14,0)</f>
        <v>0.25</v>
      </c>
      <c r="F41" s="206">
        <v>1</v>
      </c>
      <c r="G41" s="236">
        <f>IFERROR(F41/F$14,0)</f>
        <v>0.25</v>
      </c>
      <c r="H41" s="206">
        <v>1</v>
      </c>
      <c r="I41" s="236">
        <f>IFERROR(H41/H$14,0)</f>
        <v>0.25</v>
      </c>
      <c r="J41" s="206">
        <v>1</v>
      </c>
      <c r="K41" s="236">
        <f>IFERROR(J41/J$14,0)</f>
        <v>0.25</v>
      </c>
      <c r="N41" s="206">
        <v>1</v>
      </c>
      <c r="O41" s="236">
        <f>IFERROR(N41/N$14,0)</f>
        <v>0.25</v>
      </c>
      <c r="P41" s="206">
        <v>1</v>
      </c>
      <c r="Q41" s="236">
        <f>IFERROR(P41/P$14,0)</f>
        <v>0.25</v>
      </c>
      <c r="R41" s="218"/>
      <c r="S41" s="218"/>
      <c r="T41" s="218"/>
      <c r="U41" s="217"/>
    </row>
    <row r="42" spans="1:21" collapsed="1" x14ac:dyDescent="0.25">
      <c r="B42" s="215" t="s">
        <v>17</v>
      </c>
      <c r="C42" s="215"/>
      <c r="D42" s="320">
        <f>+D39-D41</f>
        <v>1</v>
      </c>
      <c r="E42" s="236">
        <f>IFERROR(D42/D$14,0)</f>
        <v>0.25</v>
      </c>
      <c r="F42" s="320">
        <f>+F39-F41</f>
        <v>1</v>
      </c>
      <c r="G42" s="236">
        <f>IFERROR(F42/F$14,0)</f>
        <v>0.25</v>
      </c>
      <c r="H42" s="320">
        <f>+H39-H41</f>
        <v>1</v>
      </c>
      <c r="I42" s="236">
        <f>IFERROR(H42/H$14,0)</f>
        <v>0.25</v>
      </c>
      <c r="J42" s="320">
        <f>+J39-J41</f>
        <v>1</v>
      </c>
      <c r="K42" s="236">
        <f>IFERROR(J42/J$14,0)</f>
        <v>0.25</v>
      </c>
      <c r="L42" s="243"/>
      <c r="M42" s="239"/>
      <c r="N42" s="320">
        <f>+N39-N41</f>
        <v>1</v>
      </c>
      <c r="O42" s="236">
        <f>IFERROR(N42/N$14,0)</f>
        <v>0.25</v>
      </c>
      <c r="P42" s="320">
        <f>+P39-P41</f>
        <v>1</v>
      </c>
      <c r="Q42" s="236">
        <f>IFERROR(P42/P$14,0)</f>
        <v>0.25</v>
      </c>
      <c r="R42" s="217"/>
      <c r="S42" s="217"/>
      <c r="T42" s="217"/>
      <c r="U42" s="217"/>
    </row>
    <row r="43" spans="1:21" x14ac:dyDescent="0.25">
      <c r="B43" s="222"/>
      <c r="C43" s="222"/>
      <c r="D43" s="244"/>
      <c r="E43" s="236"/>
      <c r="F43" s="244"/>
      <c r="G43" s="236"/>
      <c r="H43" s="244"/>
      <c r="I43" s="236"/>
      <c r="J43" s="244"/>
      <c r="K43" s="236"/>
      <c r="L43" s="243"/>
      <c r="M43" s="239"/>
      <c r="N43" s="244"/>
      <c r="O43" s="236"/>
      <c r="P43" s="244"/>
      <c r="Q43" s="236"/>
    </row>
    <row r="44" spans="1:21" x14ac:dyDescent="0.25">
      <c r="B44" s="223" t="s">
        <v>7</v>
      </c>
      <c r="C44" s="215"/>
      <c r="D44" s="319">
        <f>+D42+D26</f>
        <v>1</v>
      </c>
      <c r="E44" s="236">
        <f>IFERROR(D44/D$14,0)</f>
        <v>0.25</v>
      </c>
      <c r="F44" s="319">
        <f>+F42+F26</f>
        <v>1</v>
      </c>
      <c r="G44" s="236">
        <f>IFERROR(F44/F$14,0)</f>
        <v>0.25</v>
      </c>
      <c r="H44" s="319">
        <f>+H42+H26</f>
        <v>1</v>
      </c>
      <c r="I44" s="236">
        <f>IFERROR(H44/H$14,0)</f>
        <v>0.25</v>
      </c>
      <c r="J44" s="319">
        <f>+J42+J26</f>
        <v>1</v>
      </c>
      <c r="K44" s="236">
        <f>IFERROR(J44/J$14,0)</f>
        <v>0.25</v>
      </c>
      <c r="L44" s="243"/>
      <c r="M44" s="239"/>
      <c r="N44" s="319">
        <f>+N42+N26</f>
        <v>1</v>
      </c>
      <c r="O44" s="236">
        <f>IFERROR(N44/N$14,0)</f>
        <v>0.25</v>
      </c>
      <c r="P44" s="319">
        <f>+P42+P26</f>
        <v>1</v>
      </c>
      <c r="Q44" s="236">
        <f>IFERROR(P44/P$14,0)</f>
        <v>0.25</v>
      </c>
    </row>
    <row r="45" spans="1:21" ht="12.75" customHeight="1" outlineLevel="1" x14ac:dyDescent="0.25">
      <c r="A45" s="205">
        <v>15</v>
      </c>
      <c r="B45" s="215" t="s">
        <v>35</v>
      </c>
      <c r="C45" s="215"/>
      <c r="D45" s="221">
        <f>+D25*0.05</f>
        <v>0</v>
      </c>
      <c r="E45" s="236"/>
      <c r="F45" s="221">
        <f>+F25*0.05</f>
        <v>0</v>
      </c>
      <c r="G45" s="207"/>
      <c r="H45" s="221">
        <f>+H25*0.05</f>
        <v>0</v>
      </c>
      <c r="I45" s="207"/>
      <c r="J45" s="221">
        <f>+J25*0.05</f>
        <v>0</v>
      </c>
      <c r="K45" s="207"/>
      <c r="N45" s="221">
        <f>+N25*0.05</f>
        <v>0</v>
      </c>
      <c r="O45" s="207"/>
      <c r="P45" s="221">
        <f>+P25*0.05</f>
        <v>0</v>
      </c>
      <c r="Q45" s="207"/>
    </row>
    <row r="46" spans="1:21" ht="12.75" customHeight="1" outlineLevel="1" x14ac:dyDescent="0.25">
      <c r="B46" s="215" t="s">
        <v>8</v>
      </c>
      <c r="C46" s="215"/>
      <c r="D46" s="243">
        <f>+D44+D45</f>
        <v>1</v>
      </c>
      <c r="E46" s="239"/>
      <c r="F46" s="243">
        <f>+F44+F45</f>
        <v>1</v>
      </c>
      <c r="G46" s="239"/>
      <c r="H46" s="243">
        <f>+H44+H45</f>
        <v>1</v>
      </c>
      <c r="I46" s="239"/>
      <c r="J46" s="243">
        <f>+J44+J45</f>
        <v>1</v>
      </c>
      <c r="K46" s="239"/>
      <c r="L46" s="243"/>
      <c r="M46" s="239"/>
      <c r="N46" s="243">
        <f>+N44+N45</f>
        <v>1</v>
      </c>
      <c r="O46" s="239"/>
      <c r="P46" s="243">
        <f>+P44+P45</f>
        <v>1</v>
      </c>
      <c r="Q46" s="204"/>
    </row>
    <row r="47" spans="1:21" x14ac:dyDescent="0.25">
      <c r="B47" s="224"/>
      <c r="C47" s="224"/>
      <c r="E47" s="239"/>
      <c r="N47" s="208"/>
      <c r="O47" s="204"/>
      <c r="P47" s="208"/>
      <c r="Q47" s="204"/>
    </row>
    <row r="48" spans="1:21" s="226" customFormat="1" x14ac:dyDescent="0.25">
      <c r="A48" s="205">
        <v>16</v>
      </c>
      <c r="B48" s="215" t="s">
        <v>159</v>
      </c>
      <c r="C48" s="215"/>
      <c r="D48" s="206">
        <v>1</v>
      </c>
      <c r="E48" s="240"/>
      <c r="F48" s="206">
        <v>1</v>
      </c>
      <c r="G48" s="225"/>
      <c r="H48" s="206">
        <v>1</v>
      </c>
      <c r="I48" s="225"/>
      <c r="J48" s="206">
        <v>1</v>
      </c>
      <c r="K48" s="225"/>
      <c r="N48" s="206">
        <v>1</v>
      </c>
      <c r="O48" s="225"/>
      <c r="P48" s="206">
        <v>1</v>
      </c>
      <c r="Q48" s="225"/>
    </row>
    <row r="49" spans="1:17" s="226" customFormat="1" x14ac:dyDescent="0.25">
      <c r="A49" s="227"/>
      <c r="B49" s="215" t="s">
        <v>5</v>
      </c>
      <c r="C49" s="215"/>
      <c r="D49" s="322">
        <f>+D31/D48</f>
        <v>3</v>
      </c>
      <c r="E49" s="240"/>
      <c r="F49" s="322">
        <f>+F31/F48</f>
        <v>3</v>
      </c>
      <c r="G49" s="240"/>
      <c r="H49" s="322">
        <f>+H31/H48</f>
        <v>3</v>
      </c>
      <c r="I49" s="240"/>
      <c r="J49" s="322">
        <f>+J31/J48</f>
        <v>3</v>
      </c>
      <c r="K49" s="240"/>
      <c r="L49" s="323"/>
      <c r="M49" s="323"/>
      <c r="N49" s="322">
        <f>+N31/N48</f>
        <v>3</v>
      </c>
      <c r="O49" s="240"/>
      <c r="P49" s="322">
        <f>+P31/P48</f>
        <v>3</v>
      </c>
      <c r="Q49" s="225"/>
    </row>
    <row r="50" spans="1:17" s="226" customFormat="1" x14ac:dyDescent="0.25">
      <c r="A50" s="227"/>
      <c r="B50" s="215" t="s">
        <v>6</v>
      </c>
      <c r="C50" s="215"/>
      <c r="D50" s="324">
        <f>+D25/D48</f>
        <v>0</v>
      </c>
      <c r="E50" s="240"/>
      <c r="F50" s="324">
        <f>+F25/F48</f>
        <v>0</v>
      </c>
      <c r="G50" s="240"/>
      <c r="H50" s="324">
        <f>+H25/H48</f>
        <v>0</v>
      </c>
      <c r="I50" s="240"/>
      <c r="J50" s="324">
        <f>+J25/J48</f>
        <v>0</v>
      </c>
      <c r="K50" s="240"/>
      <c r="L50" s="323"/>
      <c r="M50" s="323"/>
      <c r="N50" s="324">
        <f>+N25/N48</f>
        <v>0</v>
      </c>
      <c r="O50" s="240"/>
      <c r="P50" s="324">
        <f>+P25/P48</f>
        <v>0</v>
      </c>
      <c r="Q50" s="225"/>
    </row>
    <row r="51" spans="1:17" x14ac:dyDescent="0.25">
      <c r="B51" s="215" t="s">
        <v>261</v>
      </c>
      <c r="C51" s="215"/>
      <c r="D51" s="228">
        <v>1</v>
      </c>
      <c r="E51" s="239"/>
      <c r="F51" s="228">
        <v>1</v>
      </c>
      <c r="H51" s="228">
        <v>1</v>
      </c>
      <c r="J51" s="228">
        <v>1</v>
      </c>
      <c r="N51" s="228">
        <v>1</v>
      </c>
      <c r="O51" s="204"/>
      <c r="P51" s="228">
        <v>1</v>
      </c>
      <c r="Q51" s="204"/>
    </row>
    <row r="52" spans="1:17" x14ac:dyDescent="0.25">
      <c r="E52" s="239"/>
      <c r="N52" s="208"/>
      <c r="O52" s="204"/>
    </row>
    <row r="53" spans="1:17" ht="19.5" customHeight="1" outlineLevel="1" x14ac:dyDescent="0.25">
      <c r="B53" s="222" t="s">
        <v>158</v>
      </c>
      <c r="D53" s="243">
        <f>+D41+D33+D26+D25+D24+D23*D54</f>
        <v>2</v>
      </c>
      <c r="E53" s="239"/>
      <c r="F53" s="243">
        <f>+F41+F33+F26+F25+F24+F23*F54</f>
        <v>2</v>
      </c>
      <c r="G53" s="239"/>
      <c r="H53" s="243">
        <f>+H41+H33+H26+H25+H24+H23*H54</f>
        <v>2</v>
      </c>
      <c r="I53" s="239"/>
      <c r="J53" s="243">
        <f>+J41+J33+J26+J25+J24+J23*J54</f>
        <v>2</v>
      </c>
      <c r="K53" s="239"/>
      <c r="L53" s="243"/>
      <c r="M53" s="239"/>
      <c r="N53" s="243">
        <f>+N41+N33+N26+N25+N24+N23*N54</f>
        <v>2</v>
      </c>
      <c r="O53" s="239"/>
      <c r="P53" s="243">
        <f>+P41+P33+P26+P25+P24+P23*P54</f>
        <v>2</v>
      </c>
    </row>
    <row r="54" spans="1:17" ht="19.5" customHeight="1" outlineLevel="1" x14ac:dyDescent="0.25">
      <c r="B54" s="189" t="s">
        <v>162</v>
      </c>
      <c r="D54" s="229">
        <v>0.3</v>
      </c>
      <c r="E54" s="241"/>
      <c r="F54" s="229">
        <v>0.3</v>
      </c>
      <c r="G54" s="189"/>
      <c r="H54" s="229">
        <v>0.3</v>
      </c>
      <c r="I54" s="189"/>
      <c r="J54" s="229">
        <v>0.3</v>
      </c>
      <c r="K54" s="189"/>
      <c r="N54" s="229">
        <v>0.3</v>
      </c>
      <c r="P54" s="229">
        <v>0.3</v>
      </c>
    </row>
    <row r="55" spans="1:17" ht="19.5" customHeight="1" outlineLevel="1" x14ac:dyDescent="0.25">
      <c r="B55" s="222" t="s">
        <v>160</v>
      </c>
      <c r="D55" s="325">
        <f>+((D14-D18-D23*(1-D54))/D14)</f>
        <v>0.75</v>
      </c>
      <c r="E55" s="239"/>
      <c r="F55" s="325">
        <f>+((F14-F18-F23*(1-F54))/F14)</f>
        <v>0.75</v>
      </c>
      <c r="G55" s="239"/>
      <c r="H55" s="325">
        <f>+((H14-H18-H23*(1-H54))/H14)</f>
        <v>0.75</v>
      </c>
      <c r="I55" s="239"/>
      <c r="J55" s="325">
        <f>+((J14-J18-J23*(1-J54))/J14)</f>
        <v>0.75</v>
      </c>
      <c r="K55" s="239"/>
      <c r="L55" s="243"/>
      <c r="M55" s="239"/>
      <c r="N55" s="325">
        <f>+((N14-N18-N23*(1-N54))/N14)</f>
        <v>0.75</v>
      </c>
      <c r="O55" s="239"/>
      <c r="P55" s="325">
        <f>+((P14-P18-P23*(1-P54))/P14)</f>
        <v>0.75</v>
      </c>
    </row>
    <row r="56" spans="1:17" ht="19.5" customHeight="1" x14ac:dyDescent="0.25">
      <c r="B56" s="222" t="s">
        <v>161</v>
      </c>
      <c r="D56" s="326">
        <f>+D53/D55</f>
        <v>2.6666666666666665</v>
      </c>
      <c r="E56" s="327"/>
      <c r="F56" s="326">
        <f>+F53/F55</f>
        <v>2.6666666666666665</v>
      </c>
      <c r="G56" s="327"/>
      <c r="H56" s="326">
        <f>+H53/H55</f>
        <v>2.6666666666666665</v>
      </c>
      <c r="I56" s="327"/>
      <c r="J56" s="326">
        <f>+J53/J55</f>
        <v>2.6666666666666665</v>
      </c>
      <c r="K56" s="327"/>
      <c r="L56" s="243"/>
      <c r="M56" s="239"/>
      <c r="N56" s="326">
        <f>+N53/N55</f>
        <v>2.6666666666666665</v>
      </c>
      <c r="O56" s="328"/>
      <c r="P56" s="326">
        <f>+P53/P55</f>
        <v>2.6666666666666665</v>
      </c>
    </row>
    <row r="59" spans="1:17" x14ac:dyDescent="0.25">
      <c r="A59" s="404" t="s">
        <v>20</v>
      </c>
      <c r="B59" s="404"/>
    </row>
    <row r="60" spans="1:17" ht="12.75" customHeight="1" x14ac:dyDescent="0.25">
      <c r="A60" s="402" t="s">
        <v>47</v>
      </c>
      <c r="B60" s="403"/>
      <c r="C60" s="403"/>
      <c r="D60" s="403"/>
      <c r="E60" s="403"/>
      <c r="F60" s="403"/>
      <c r="G60" s="403"/>
      <c r="H60" s="403"/>
      <c r="I60" s="403"/>
      <c r="J60" s="403"/>
      <c r="K60" s="403"/>
      <c r="L60" s="403"/>
    </row>
    <row r="61" spans="1:17" ht="12.75" customHeight="1" x14ac:dyDescent="0.25">
      <c r="A61" s="402" t="s">
        <v>163</v>
      </c>
      <c r="B61" s="403"/>
      <c r="C61" s="403"/>
      <c r="D61" s="403"/>
      <c r="E61" s="403"/>
      <c r="F61" s="403"/>
      <c r="G61" s="403"/>
      <c r="H61" s="403"/>
      <c r="I61" s="403"/>
      <c r="J61" s="403"/>
      <c r="K61" s="403"/>
      <c r="L61" s="403"/>
    </row>
    <row r="62" spans="1:17" ht="12.75" customHeight="1" x14ac:dyDescent="0.25">
      <c r="A62" s="402" t="s">
        <v>164</v>
      </c>
      <c r="B62" s="403"/>
      <c r="C62" s="403"/>
      <c r="D62" s="403"/>
      <c r="E62" s="403"/>
      <c r="F62" s="403"/>
      <c r="G62" s="403"/>
      <c r="H62" s="403"/>
      <c r="I62" s="403"/>
      <c r="J62" s="403"/>
      <c r="K62" s="403"/>
      <c r="L62" s="403"/>
    </row>
    <row r="63" spans="1:17" x14ac:dyDescent="0.25">
      <c r="A63" s="402" t="s">
        <v>262</v>
      </c>
      <c r="B63" s="403"/>
      <c r="C63" s="403"/>
      <c r="D63" s="403"/>
      <c r="E63" s="403"/>
      <c r="F63" s="403"/>
      <c r="G63" s="403"/>
      <c r="H63" s="403"/>
      <c r="I63" s="403"/>
      <c r="J63" s="403"/>
      <c r="K63" s="403"/>
      <c r="L63" s="403"/>
      <c r="M63" s="403"/>
    </row>
    <row r="64" spans="1:17" x14ac:dyDescent="0.25">
      <c r="A64" s="189"/>
    </row>
    <row r="65" spans="1:3" x14ac:dyDescent="0.25">
      <c r="A65" s="189"/>
    </row>
    <row r="66" spans="1:3" x14ac:dyDescent="0.25">
      <c r="A66" s="189"/>
    </row>
    <row r="67" spans="1:3" x14ac:dyDescent="0.25">
      <c r="A67" s="217"/>
    </row>
    <row r="68" spans="1:3" x14ac:dyDescent="0.25">
      <c r="A68" s="230"/>
      <c r="B68" s="230"/>
      <c r="C68" s="230"/>
    </row>
    <row r="69" spans="1:3" x14ac:dyDescent="0.25">
      <c r="A69" s="231"/>
      <c r="B69" s="231"/>
      <c r="C69" s="231"/>
    </row>
    <row r="70" spans="1:3" x14ac:dyDescent="0.25">
      <c r="A70" s="189"/>
    </row>
    <row r="71" spans="1:3" x14ac:dyDescent="0.25">
      <c r="A71" s="230"/>
      <c r="B71" s="230"/>
      <c r="C71" s="230"/>
    </row>
    <row r="72" spans="1:3" x14ac:dyDescent="0.25">
      <c r="A72" s="230"/>
      <c r="B72" s="230"/>
      <c r="C72" s="230"/>
    </row>
    <row r="73" spans="1:3" x14ac:dyDescent="0.25">
      <c r="A73" s="230"/>
      <c r="B73" s="230"/>
      <c r="C73" s="230"/>
    </row>
    <row r="74" spans="1:3" x14ac:dyDescent="0.25">
      <c r="A74" s="189"/>
    </row>
    <row r="75" spans="1:3" x14ac:dyDescent="0.25">
      <c r="A75" s="230"/>
      <c r="B75" s="230"/>
      <c r="C75" s="230"/>
    </row>
    <row r="76" spans="1:3" x14ac:dyDescent="0.25">
      <c r="A76" s="230"/>
      <c r="B76" s="230"/>
      <c r="C76" s="230"/>
    </row>
    <row r="77" spans="1:3" x14ac:dyDescent="0.25">
      <c r="A77" s="230"/>
      <c r="B77" s="230"/>
      <c r="C77" s="230"/>
    </row>
    <row r="78" spans="1:3" x14ac:dyDescent="0.25">
      <c r="A78" s="232"/>
      <c r="B78" s="232"/>
      <c r="C78" s="232"/>
    </row>
    <row r="79" spans="1:3" x14ac:dyDescent="0.25">
      <c r="A79" s="232"/>
      <c r="B79" s="232"/>
      <c r="C79" s="232"/>
    </row>
    <row r="80" spans="1:3" x14ac:dyDescent="0.25">
      <c r="A80" s="232"/>
      <c r="B80" s="232"/>
      <c r="C80" s="232"/>
    </row>
  </sheetData>
  <sheetProtection password="CC5E" sheet="1" objects="1" scenarios="1"/>
  <mergeCells count="6">
    <mergeCell ref="N3:Q3"/>
    <mergeCell ref="A60:L60"/>
    <mergeCell ref="A61:L61"/>
    <mergeCell ref="A62:L62"/>
    <mergeCell ref="A63:M63"/>
    <mergeCell ref="A59:B59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&amp;LMod. "E" - Pianificazione economico finanziaria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6" tint="0.39997558519241921"/>
    <pageSetUpPr fitToPage="1"/>
  </sheetPr>
  <dimension ref="B1:FR73"/>
  <sheetViews>
    <sheetView zoomScale="110" zoomScaleNormal="110" zoomScaleSheetLayoutView="184" workbookViewId="0">
      <selection activeCell="U19" sqref="U19"/>
    </sheetView>
  </sheetViews>
  <sheetFormatPr defaultRowHeight="12.75" outlineLevelRow="1" outlineLevelCol="1" x14ac:dyDescent="0.25"/>
  <cols>
    <col min="1" max="1" width="1.7109375" style="258" bestFit="1" customWidth="1"/>
    <col min="2" max="2" width="31.85546875" style="259" bestFit="1" customWidth="1"/>
    <col min="3" max="3" width="1.5703125" style="259" customWidth="1" outlineLevel="1"/>
    <col min="4" max="4" width="14.7109375" style="258" customWidth="1" outlineLevel="1"/>
    <col min="5" max="5" width="2" style="261" customWidth="1" outlineLevel="1"/>
    <col min="6" max="6" width="14.7109375" style="258" customWidth="1"/>
    <col min="7" max="7" width="1.85546875" style="261" customWidth="1"/>
    <col min="8" max="8" width="14.7109375" style="258" customWidth="1"/>
    <col min="9" max="9" width="1.5703125" style="261" customWidth="1"/>
    <col min="10" max="10" width="14.7109375" style="258" customWidth="1"/>
    <col min="11" max="11" width="1.5703125" style="261" bestFit="1" customWidth="1"/>
    <col min="12" max="12" width="2.28515625" style="258" customWidth="1"/>
    <col min="13" max="13" width="1.28515625" style="261" customWidth="1"/>
    <col min="14" max="14" width="14.7109375" style="258" customWidth="1"/>
    <col min="15" max="15" width="1.42578125" style="258" customWidth="1"/>
    <col min="16" max="16" width="14.7109375" style="258" customWidth="1"/>
    <col min="17" max="17" width="15.42578125" style="258" bestFit="1" customWidth="1"/>
    <col min="18" max="221" width="9.140625" style="258"/>
    <col min="222" max="222" width="32" style="258" bestFit="1" customWidth="1"/>
    <col min="223" max="223" width="7.42578125" style="258" customWidth="1"/>
    <col min="224" max="225" width="5.5703125" style="258" customWidth="1"/>
    <col min="226" max="226" width="7.42578125" style="258" customWidth="1"/>
    <col min="227" max="228" width="5.5703125" style="258" customWidth="1"/>
    <col min="229" max="229" width="6.7109375" style="258" customWidth="1"/>
    <col min="230" max="234" width="5.5703125" style="258" customWidth="1"/>
    <col min="235" max="236" width="0" style="258" hidden="1" customWidth="1"/>
    <col min="237" max="237" width="5.5703125" style="258" customWidth="1"/>
    <col min="238" max="239" width="0" style="258" hidden="1" customWidth="1"/>
    <col min="240" max="240" width="5.5703125" style="258" customWidth="1"/>
    <col min="241" max="242" width="0" style="258" hidden="1" customWidth="1"/>
    <col min="243" max="243" width="5.5703125" style="258" customWidth="1"/>
    <col min="244" max="245" width="0" style="258" hidden="1" customWidth="1"/>
    <col min="246" max="246" width="5.5703125" style="258" customWidth="1"/>
    <col min="247" max="248" width="0" style="258" hidden="1" customWidth="1"/>
    <col min="249" max="255" width="5.5703125" style="258" customWidth="1"/>
    <col min="256" max="477" width="9.140625" style="258"/>
    <col min="478" max="478" width="32" style="258" bestFit="1" customWidth="1"/>
    <col min="479" max="479" width="7.42578125" style="258" customWidth="1"/>
    <col min="480" max="481" width="5.5703125" style="258" customWidth="1"/>
    <col min="482" max="482" width="7.42578125" style="258" customWidth="1"/>
    <col min="483" max="484" width="5.5703125" style="258" customWidth="1"/>
    <col min="485" max="485" width="6.7109375" style="258" customWidth="1"/>
    <col min="486" max="490" width="5.5703125" style="258" customWidth="1"/>
    <col min="491" max="492" width="0" style="258" hidden="1" customWidth="1"/>
    <col min="493" max="493" width="5.5703125" style="258" customWidth="1"/>
    <col min="494" max="495" width="0" style="258" hidden="1" customWidth="1"/>
    <col min="496" max="496" width="5.5703125" style="258" customWidth="1"/>
    <col min="497" max="498" width="0" style="258" hidden="1" customWidth="1"/>
    <col min="499" max="499" width="5.5703125" style="258" customWidth="1"/>
    <col min="500" max="501" width="0" style="258" hidden="1" customWidth="1"/>
    <col min="502" max="502" width="5.5703125" style="258" customWidth="1"/>
    <col min="503" max="504" width="0" style="258" hidden="1" customWidth="1"/>
    <col min="505" max="511" width="5.5703125" style="258" customWidth="1"/>
    <col min="512" max="733" width="9.140625" style="258"/>
    <col min="734" max="734" width="32" style="258" bestFit="1" customWidth="1"/>
    <col min="735" max="735" width="7.42578125" style="258" customWidth="1"/>
    <col min="736" max="737" width="5.5703125" style="258" customWidth="1"/>
    <col min="738" max="738" width="7.42578125" style="258" customWidth="1"/>
    <col min="739" max="740" width="5.5703125" style="258" customWidth="1"/>
    <col min="741" max="741" width="6.7109375" style="258" customWidth="1"/>
    <col min="742" max="746" width="5.5703125" style="258" customWidth="1"/>
    <col min="747" max="748" width="0" style="258" hidden="1" customWidth="1"/>
    <col min="749" max="749" width="5.5703125" style="258" customWidth="1"/>
    <col min="750" max="751" width="0" style="258" hidden="1" customWidth="1"/>
    <col min="752" max="752" width="5.5703125" style="258" customWidth="1"/>
    <col min="753" max="754" width="0" style="258" hidden="1" customWidth="1"/>
    <col min="755" max="755" width="5.5703125" style="258" customWidth="1"/>
    <col min="756" max="757" width="0" style="258" hidden="1" customWidth="1"/>
    <col min="758" max="758" width="5.5703125" style="258" customWidth="1"/>
    <col min="759" max="760" width="0" style="258" hidden="1" customWidth="1"/>
    <col min="761" max="767" width="5.5703125" style="258" customWidth="1"/>
    <col min="768" max="989" width="9.140625" style="258"/>
    <col min="990" max="990" width="32" style="258" bestFit="1" customWidth="1"/>
    <col min="991" max="991" width="7.42578125" style="258" customWidth="1"/>
    <col min="992" max="993" width="5.5703125" style="258" customWidth="1"/>
    <col min="994" max="994" width="7.42578125" style="258" customWidth="1"/>
    <col min="995" max="996" width="5.5703125" style="258" customWidth="1"/>
    <col min="997" max="997" width="6.7109375" style="258" customWidth="1"/>
    <col min="998" max="1002" width="5.5703125" style="258" customWidth="1"/>
    <col min="1003" max="1004" width="0" style="258" hidden="1" customWidth="1"/>
    <col min="1005" max="1005" width="5.5703125" style="258" customWidth="1"/>
    <col min="1006" max="1007" width="0" style="258" hidden="1" customWidth="1"/>
    <col min="1008" max="1008" width="5.5703125" style="258" customWidth="1"/>
    <col min="1009" max="1010" width="0" style="258" hidden="1" customWidth="1"/>
    <col min="1011" max="1011" width="5.5703125" style="258" customWidth="1"/>
    <col min="1012" max="1013" width="0" style="258" hidden="1" customWidth="1"/>
    <col min="1014" max="1014" width="5.5703125" style="258" customWidth="1"/>
    <col min="1015" max="1016" width="0" style="258" hidden="1" customWidth="1"/>
    <col min="1017" max="1023" width="5.5703125" style="258" customWidth="1"/>
    <col min="1024" max="1245" width="9.140625" style="258"/>
    <col min="1246" max="1246" width="32" style="258" bestFit="1" customWidth="1"/>
    <col min="1247" max="1247" width="7.42578125" style="258" customWidth="1"/>
    <col min="1248" max="1249" width="5.5703125" style="258" customWidth="1"/>
    <col min="1250" max="1250" width="7.42578125" style="258" customWidth="1"/>
    <col min="1251" max="1252" width="5.5703125" style="258" customWidth="1"/>
    <col min="1253" max="1253" width="6.7109375" style="258" customWidth="1"/>
    <col min="1254" max="1258" width="5.5703125" style="258" customWidth="1"/>
    <col min="1259" max="1260" width="0" style="258" hidden="1" customWidth="1"/>
    <col min="1261" max="1261" width="5.5703125" style="258" customWidth="1"/>
    <col min="1262" max="1263" width="0" style="258" hidden="1" customWidth="1"/>
    <col min="1264" max="1264" width="5.5703125" style="258" customWidth="1"/>
    <col min="1265" max="1266" width="0" style="258" hidden="1" customWidth="1"/>
    <col min="1267" max="1267" width="5.5703125" style="258" customWidth="1"/>
    <col min="1268" max="1269" width="0" style="258" hidden="1" customWidth="1"/>
    <col min="1270" max="1270" width="5.5703125" style="258" customWidth="1"/>
    <col min="1271" max="1272" width="0" style="258" hidden="1" customWidth="1"/>
    <col min="1273" max="1279" width="5.5703125" style="258" customWidth="1"/>
    <col min="1280" max="1501" width="9.140625" style="258"/>
    <col min="1502" max="1502" width="32" style="258" bestFit="1" customWidth="1"/>
    <col min="1503" max="1503" width="7.42578125" style="258" customWidth="1"/>
    <col min="1504" max="1505" width="5.5703125" style="258" customWidth="1"/>
    <col min="1506" max="1506" width="7.42578125" style="258" customWidth="1"/>
    <col min="1507" max="1508" width="5.5703125" style="258" customWidth="1"/>
    <col min="1509" max="1509" width="6.7109375" style="258" customWidth="1"/>
    <col min="1510" max="1514" width="5.5703125" style="258" customWidth="1"/>
    <col min="1515" max="1516" width="0" style="258" hidden="1" customWidth="1"/>
    <col min="1517" max="1517" width="5.5703125" style="258" customWidth="1"/>
    <col min="1518" max="1519" width="0" style="258" hidden="1" customWidth="1"/>
    <col min="1520" max="1520" width="5.5703125" style="258" customWidth="1"/>
    <col min="1521" max="1522" width="0" style="258" hidden="1" customWidth="1"/>
    <col min="1523" max="1523" width="5.5703125" style="258" customWidth="1"/>
    <col min="1524" max="1525" width="0" style="258" hidden="1" customWidth="1"/>
    <col min="1526" max="1526" width="5.5703125" style="258" customWidth="1"/>
    <col min="1527" max="1528" width="0" style="258" hidden="1" customWidth="1"/>
    <col min="1529" max="1535" width="5.5703125" style="258" customWidth="1"/>
    <col min="1536" max="1757" width="9.140625" style="258"/>
    <col min="1758" max="1758" width="32" style="258" bestFit="1" customWidth="1"/>
    <col min="1759" max="1759" width="7.42578125" style="258" customWidth="1"/>
    <col min="1760" max="1761" width="5.5703125" style="258" customWidth="1"/>
    <col min="1762" max="1762" width="7.42578125" style="258" customWidth="1"/>
    <col min="1763" max="1764" width="5.5703125" style="258" customWidth="1"/>
    <col min="1765" max="1765" width="6.7109375" style="258" customWidth="1"/>
    <col min="1766" max="1770" width="5.5703125" style="258" customWidth="1"/>
    <col min="1771" max="1772" width="0" style="258" hidden="1" customWidth="1"/>
    <col min="1773" max="1773" width="5.5703125" style="258" customWidth="1"/>
    <col min="1774" max="1775" width="0" style="258" hidden="1" customWidth="1"/>
    <col min="1776" max="1776" width="5.5703125" style="258" customWidth="1"/>
    <col min="1777" max="1778" width="0" style="258" hidden="1" customWidth="1"/>
    <col min="1779" max="1779" width="5.5703125" style="258" customWidth="1"/>
    <col min="1780" max="1781" width="0" style="258" hidden="1" customWidth="1"/>
    <col min="1782" max="1782" width="5.5703125" style="258" customWidth="1"/>
    <col min="1783" max="1784" width="0" style="258" hidden="1" customWidth="1"/>
    <col min="1785" max="1791" width="5.5703125" style="258" customWidth="1"/>
    <col min="1792" max="2013" width="9.140625" style="258"/>
    <col min="2014" max="2014" width="32" style="258" bestFit="1" customWidth="1"/>
    <col min="2015" max="2015" width="7.42578125" style="258" customWidth="1"/>
    <col min="2016" max="2017" width="5.5703125" style="258" customWidth="1"/>
    <col min="2018" max="2018" width="7.42578125" style="258" customWidth="1"/>
    <col min="2019" max="2020" width="5.5703125" style="258" customWidth="1"/>
    <col min="2021" max="2021" width="6.7109375" style="258" customWidth="1"/>
    <col min="2022" max="2026" width="5.5703125" style="258" customWidth="1"/>
    <col min="2027" max="2028" width="0" style="258" hidden="1" customWidth="1"/>
    <col min="2029" max="2029" width="5.5703125" style="258" customWidth="1"/>
    <col min="2030" max="2031" width="0" style="258" hidden="1" customWidth="1"/>
    <col min="2032" max="2032" width="5.5703125" style="258" customWidth="1"/>
    <col min="2033" max="2034" width="0" style="258" hidden="1" customWidth="1"/>
    <col min="2035" max="2035" width="5.5703125" style="258" customWidth="1"/>
    <col min="2036" max="2037" width="0" style="258" hidden="1" customWidth="1"/>
    <col min="2038" max="2038" width="5.5703125" style="258" customWidth="1"/>
    <col min="2039" max="2040" width="0" style="258" hidden="1" customWidth="1"/>
    <col min="2041" max="2047" width="5.5703125" style="258" customWidth="1"/>
    <col min="2048" max="2269" width="9.140625" style="258"/>
    <col min="2270" max="2270" width="32" style="258" bestFit="1" customWidth="1"/>
    <col min="2271" max="2271" width="7.42578125" style="258" customWidth="1"/>
    <col min="2272" max="2273" width="5.5703125" style="258" customWidth="1"/>
    <col min="2274" max="2274" width="7.42578125" style="258" customWidth="1"/>
    <col min="2275" max="2276" width="5.5703125" style="258" customWidth="1"/>
    <col min="2277" max="2277" width="6.7109375" style="258" customWidth="1"/>
    <col min="2278" max="2282" width="5.5703125" style="258" customWidth="1"/>
    <col min="2283" max="2284" width="0" style="258" hidden="1" customWidth="1"/>
    <col min="2285" max="2285" width="5.5703125" style="258" customWidth="1"/>
    <col min="2286" max="2287" width="0" style="258" hidden="1" customWidth="1"/>
    <col min="2288" max="2288" width="5.5703125" style="258" customWidth="1"/>
    <col min="2289" max="2290" width="0" style="258" hidden="1" customWidth="1"/>
    <col min="2291" max="2291" width="5.5703125" style="258" customWidth="1"/>
    <col min="2292" max="2293" width="0" style="258" hidden="1" customWidth="1"/>
    <col min="2294" max="2294" width="5.5703125" style="258" customWidth="1"/>
    <col min="2295" max="2296" width="0" style="258" hidden="1" customWidth="1"/>
    <col min="2297" max="2303" width="5.5703125" style="258" customWidth="1"/>
    <col min="2304" max="2525" width="9.140625" style="258"/>
    <col min="2526" max="2526" width="32" style="258" bestFit="1" customWidth="1"/>
    <col min="2527" max="2527" width="7.42578125" style="258" customWidth="1"/>
    <col min="2528" max="2529" width="5.5703125" style="258" customWidth="1"/>
    <col min="2530" max="2530" width="7.42578125" style="258" customWidth="1"/>
    <col min="2531" max="2532" width="5.5703125" style="258" customWidth="1"/>
    <col min="2533" max="2533" width="6.7109375" style="258" customWidth="1"/>
    <col min="2534" max="2538" width="5.5703125" style="258" customWidth="1"/>
    <col min="2539" max="2540" width="0" style="258" hidden="1" customWidth="1"/>
    <col min="2541" max="2541" width="5.5703125" style="258" customWidth="1"/>
    <col min="2542" max="2543" width="0" style="258" hidden="1" customWidth="1"/>
    <col min="2544" max="2544" width="5.5703125" style="258" customWidth="1"/>
    <col min="2545" max="2546" width="0" style="258" hidden="1" customWidth="1"/>
    <col min="2547" max="2547" width="5.5703125" style="258" customWidth="1"/>
    <col min="2548" max="2549" width="0" style="258" hidden="1" customWidth="1"/>
    <col min="2550" max="2550" width="5.5703125" style="258" customWidth="1"/>
    <col min="2551" max="2552" width="0" style="258" hidden="1" customWidth="1"/>
    <col min="2553" max="2559" width="5.5703125" style="258" customWidth="1"/>
    <col min="2560" max="2781" width="9.140625" style="258"/>
    <col min="2782" max="2782" width="32" style="258" bestFit="1" customWidth="1"/>
    <col min="2783" max="2783" width="7.42578125" style="258" customWidth="1"/>
    <col min="2784" max="2785" width="5.5703125" style="258" customWidth="1"/>
    <col min="2786" max="2786" width="7.42578125" style="258" customWidth="1"/>
    <col min="2787" max="2788" width="5.5703125" style="258" customWidth="1"/>
    <col min="2789" max="2789" width="6.7109375" style="258" customWidth="1"/>
    <col min="2790" max="2794" width="5.5703125" style="258" customWidth="1"/>
    <col min="2795" max="2796" width="0" style="258" hidden="1" customWidth="1"/>
    <col min="2797" max="2797" width="5.5703125" style="258" customWidth="1"/>
    <col min="2798" max="2799" width="0" style="258" hidden="1" customWidth="1"/>
    <col min="2800" max="2800" width="5.5703125" style="258" customWidth="1"/>
    <col min="2801" max="2802" width="0" style="258" hidden="1" customWidth="1"/>
    <col min="2803" max="2803" width="5.5703125" style="258" customWidth="1"/>
    <col min="2804" max="2805" width="0" style="258" hidden="1" customWidth="1"/>
    <col min="2806" max="2806" width="5.5703125" style="258" customWidth="1"/>
    <col min="2807" max="2808" width="0" style="258" hidden="1" customWidth="1"/>
    <col min="2809" max="2815" width="5.5703125" style="258" customWidth="1"/>
    <col min="2816" max="3037" width="9.140625" style="258"/>
    <col min="3038" max="3038" width="32" style="258" bestFit="1" customWidth="1"/>
    <col min="3039" max="3039" width="7.42578125" style="258" customWidth="1"/>
    <col min="3040" max="3041" width="5.5703125" style="258" customWidth="1"/>
    <col min="3042" max="3042" width="7.42578125" style="258" customWidth="1"/>
    <col min="3043" max="3044" width="5.5703125" style="258" customWidth="1"/>
    <col min="3045" max="3045" width="6.7109375" style="258" customWidth="1"/>
    <col min="3046" max="3050" width="5.5703125" style="258" customWidth="1"/>
    <col min="3051" max="3052" width="0" style="258" hidden="1" customWidth="1"/>
    <col min="3053" max="3053" width="5.5703125" style="258" customWidth="1"/>
    <col min="3054" max="3055" width="0" style="258" hidden="1" customWidth="1"/>
    <col min="3056" max="3056" width="5.5703125" style="258" customWidth="1"/>
    <col min="3057" max="3058" width="0" style="258" hidden="1" customWidth="1"/>
    <col min="3059" max="3059" width="5.5703125" style="258" customWidth="1"/>
    <col min="3060" max="3061" width="0" style="258" hidden="1" customWidth="1"/>
    <col min="3062" max="3062" width="5.5703125" style="258" customWidth="1"/>
    <col min="3063" max="3064" width="0" style="258" hidden="1" customWidth="1"/>
    <col min="3065" max="3071" width="5.5703125" style="258" customWidth="1"/>
    <col min="3072" max="3293" width="9.140625" style="258"/>
    <col min="3294" max="3294" width="32" style="258" bestFit="1" customWidth="1"/>
    <col min="3295" max="3295" width="7.42578125" style="258" customWidth="1"/>
    <col min="3296" max="3297" width="5.5703125" style="258" customWidth="1"/>
    <col min="3298" max="3298" width="7.42578125" style="258" customWidth="1"/>
    <col min="3299" max="3300" width="5.5703125" style="258" customWidth="1"/>
    <col min="3301" max="3301" width="6.7109375" style="258" customWidth="1"/>
    <col min="3302" max="3306" width="5.5703125" style="258" customWidth="1"/>
    <col min="3307" max="3308" width="0" style="258" hidden="1" customWidth="1"/>
    <col min="3309" max="3309" width="5.5703125" style="258" customWidth="1"/>
    <col min="3310" max="3311" width="0" style="258" hidden="1" customWidth="1"/>
    <col min="3312" max="3312" width="5.5703125" style="258" customWidth="1"/>
    <col min="3313" max="3314" width="0" style="258" hidden="1" customWidth="1"/>
    <col min="3315" max="3315" width="5.5703125" style="258" customWidth="1"/>
    <col min="3316" max="3317" width="0" style="258" hidden="1" customWidth="1"/>
    <col min="3318" max="3318" width="5.5703125" style="258" customWidth="1"/>
    <col min="3319" max="3320" width="0" style="258" hidden="1" customWidth="1"/>
    <col min="3321" max="3327" width="5.5703125" style="258" customWidth="1"/>
    <col min="3328" max="3549" width="9.140625" style="258"/>
    <col min="3550" max="3550" width="32" style="258" bestFit="1" customWidth="1"/>
    <col min="3551" max="3551" width="7.42578125" style="258" customWidth="1"/>
    <col min="3552" max="3553" width="5.5703125" style="258" customWidth="1"/>
    <col min="3554" max="3554" width="7.42578125" style="258" customWidth="1"/>
    <col min="3555" max="3556" width="5.5703125" style="258" customWidth="1"/>
    <col min="3557" max="3557" width="6.7109375" style="258" customWidth="1"/>
    <col min="3558" max="3562" width="5.5703125" style="258" customWidth="1"/>
    <col min="3563" max="3564" width="0" style="258" hidden="1" customWidth="1"/>
    <col min="3565" max="3565" width="5.5703125" style="258" customWidth="1"/>
    <col min="3566" max="3567" width="0" style="258" hidden="1" customWidth="1"/>
    <col min="3568" max="3568" width="5.5703125" style="258" customWidth="1"/>
    <col min="3569" max="3570" width="0" style="258" hidden="1" customWidth="1"/>
    <col min="3571" max="3571" width="5.5703125" style="258" customWidth="1"/>
    <col min="3572" max="3573" width="0" style="258" hidden="1" customWidth="1"/>
    <col min="3574" max="3574" width="5.5703125" style="258" customWidth="1"/>
    <col min="3575" max="3576" width="0" style="258" hidden="1" customWidth="1"/>
    <col min="3577" max="3583" width="5.5703125" style="258" customWidth="1"/>
    <col min="3584" max="3805" width="9.140625" style="258"/>
    <col min="3806" max="3806" width="32" style="258" bestFit="1" customWidth="1"/>
    <col min="3807" max="3807" width="7.42578125" style="258" customWidth="1"/>
    <col min="3808" max="3809" width="5.5703125" style="258" customWidth="1"/>
    <col min="3810" max="3810" width="7.42578125" style="258" customWidth="1"/>
    <col min="3811" max="3812" width="5.5703125" style="258" customWidth="1"/>
    <col min="3813" max="3813" width="6.7109375" style="258" customWidth="1"/>
    <col min="3814" max="3818" width="5.5703125" style="258" customWidth="1"/>
    <col min="3819" max="3820" width="0" style="258" hidden="1" customWidth="1"/>
    <col min="3821" max="3821" width="5.5703125" style="258" customWidth="1"/>
    <col min="3822" max="3823" width="0" style="258" hidden="1" customWidth="1"/>
    <col min="3824" max="3824" width="5.5703125" style="258" customWidth="1"/>
    <col min="3825" max="3826" width="0" style="258" hidden="1" customWidth="1"/>
    <col min="3827" max="3827" width="5.5703125" style="258" customWidth="1"/>
    <col min="3828" max="3829" width="0" style="258" hidden="1" customWidth="1"/>
    <col min="3830" max="3830" width="5.5703125" style="258" customWidth="1"/>
    <col min="3831" max="3832" width="0" style="258" hidden="1" customWidth="1"/>
    <col min="3833" max="3839" width="5.5703125" style="258" customWidth="1"/>
    <col min="3840" max="4061" width="9.140625" style="258"/>
    <col min="4062" max="4062" width="32" style="258" bestFit="1" customWidth="1"/>
    <col min="4063" max="4063" width="7.42578125" style="258" customWidth="1"/>
    <col min="4064" max="4065" width="5.5703125" style="258" customWidth="1"/>
    <col min="4066" max="4066" width="7.42578125" style="258" customWidth="1"/>
    <col min="4067" max="4068" width="5.5703125" style="258" customWidth="1"/>
    <col min="4069" max="4069" width="6.7109375" style="258" customWidth="1"/>
    <col min="4070" max="4074" width="5.5703125" style="258" customWidth="1"/>
    <col min="4075" max="4076" width="0" style="258" hidden="1" customWidth="1"/>
    <col min="4077" max="4077" width="5.5703125" style="258" customWidth="1"/>
    <col min="4078" max="4079" width="0" style="258" hidden="1" customWidth="1"/>
    <col min="4080" max="4080" width="5.5703125" style="258" customWidth="1"/>
    <col min="4081" max="4082" width="0" style="258" hidden="1" customWidth="1"/>
    <col min="4083" max="4083" width="5.5703125" style="258" customWidth="1"/>
    <col min="4084" max="4085" width="0" style="258" hidden="1" customWidth="1"/>
    <col min="4086" max="4086" width="5.5703125" style="258" customWidth="1"/>
    <col min="4087" max="4088" width="0" style="258" hidden="1" customWidth="1"/>
    <col min="4089" max="4095" width="5.5703125" style="258" customWidth="1"/>
    <col min="4096" max="4317" width="9.140625" style="258"/>
    <col min="4318" max="4318" width="32" style="258" bestFit="1" customWidth="1"/>
    <col min="4319" max="4319" width="7.42578125" style="258" customWidth="1"/>
    <col min="4320" max="4321" width="5.5703125" style="258" customWidth="1"/>
    <col min="4322" max="4322" width="7.42578125" style="258" customWidth="1"/>
    <col min="4323" max="4324" width="5.5703125" style="258" customWidth="1"/>
    <col min="4325" max="4325" width="6.7109375" style="258" customWidth="1"/>
    <col min="4326" max="4330" width="5.5703125" style="258" customWidth="1"/>
    <col min="4331" max="4332" width="0" style="258" hidden="1" customWidth="1"/>
    <col min="4333" max="4333" width="5.5703125" style="258" customWidth="1"/>
    <col min="4334" max="4335" width="0" style="258" hidden="1" customWidth="1"/>
    <col min="4336" max="4336" width="5.5703125" style="258" customWidth="1"/>
    <col min="4337" max="4338" width="0" style="258" hidden="1" customWidth="1"/>
    <col min="4339" max="4339" width="5.5703125" style="258" customWidth="1"/>
    <col min="4340" max="4341" width="0" style="258" hidden="1" customWidth="1"/>
    <col min="4342" max="4342" width="5.5703125" style="258" customWidth="1"/>
    <col min="4343" max="4344" width="0" style="258" hidden="1" customWidth="1"/>
    <col min="4345" max="4351" width="5.5703125" style="258" customWidth="1"/>
    <col min="4352" max="4573" width="9.140625" style="258"/>
    <col min="4574" max="4574" width="32" style="258" bestFit="1" customWidth="1"/>
    <col min="4575" max="4575" width="7.42578125" style="258" customWidth="1"/>
    <col min="4576" max="4577" width="5.5703125" style="258" customWidth="1"/>
    <col min="4578" max="4578" width="7.42578125" style="258" customWidth="1"/>
    <col min="4579" max="4580" width="5.5703125" style="258" customWidth="1"/>
    <col min="4581" max="4581" width="6.7109375" style="258" customWidth="1"/>
    <col min="4582" max="4586" width="5.5703125" style="258" customWidth="1"/>
    <col min="4587" max="4588" width="0" style="258" hidden="1" customWidth="1"/>
    <col min="4589" max="4589" width="5.5703125" style="258" customWidth="1"/>
    <col min="4590" max="4591" width="0" style="258" hidden="1" customWidth="1"/>
    <col min="4592" max="4592" width="5.5703125" style="258" customWidth="1"/>
    <col min="4593" max="4594" width="0" style="258" hidden="1" customWidth="1"/>
    <col min="4595" max="4595" width="5.5703125" style="258" customWidth="1"/>
    <col min="4596" max="4597" width="0" style="258" hidden="1" customWidth="1"/>
    <col min="4598" max="4598" width="5.5703125" style="258" customWidth="1"/>
    <col min="4599" max="4600" width="0" style="258" hidden="1" customWidth="1"/>
    <col min="4601" max="4607" width="5.5703125" style="258" customWidth="1"/>
    <col min="4608" max="4829" width="9.140625" style="258"/>
    <col min="4830" max="4830" width="32" style="258" bestFit="1" customWidth="1"/>
    <col min="4831" max="4831" width="7.42578125" style="258" customWidth="1"/>
    <col min="4832" max="4833" width="5.5703125" style="258" customWidth="1"/>
    <col min="4834" max="4834" width="7.42578125" style="258" customWidth="1"/>
    <col min="4835" max="4836" width="5.5703125" style="258" customWidth="1"/>
    <col min="4837" max="4837" width="6.7109375" style="258" customWidth="1"/>
    <col min="4838" max="4842" width="5.5703125" style="258" customWidth="1"/>
    <col min="4843" max="4844" width="0" style="258" hidden="1" customWidth="1"/>
    <col min="4845" max="4845" width="5.5703125" style="258" customWidth="1"/>
    <col min="4846" max="4847" width="0" style="258" hidden="1" customWidth="1"/>
    <col min="4848" max="4848" width="5.5703125" style="258" customWidth="1"/>
    <col min="4849" max="4850" width="0" style="258" hidden="1" customWidth="1"/>
    <col min="4851" max="4851" width="5.5703125" style="258" customWidth="1"/>
    <col min="4852" max="4853" width="0" style="258" hidden="1" customWidth="1"/>
    <col min="4854" max="4854" width="5.5703125" style="258" customWidth="1"/>
    <col min="4855" max="4856" width="0" style="258" hidden="1" customWidth="1"/>
    <col min="4857" max="4863" width="5.5703125" style="258" customWidth="1"/>
    <col min="4864" max="5085" width="9.140625" style="258"/>
    <col min="5086" max="5086" width="32" style="258" bestFit="1" customWidth="1"/>
    <col min="5087" max="5087" width="7.42578125" style="258" customWidth="1"/>
    <col min="5088" max="5089" width="5.5703125" style="258" customWidth="1"/>
    <col min="5090" max="5090" width="7.42578125" style="258" customWidth="1"/>
    <col min="5091" max="5092" width="5.5703125" style="258" customWidth="1"/>
    <col min="5093" max="5093" width="6.7109375" style="258" customWidth="1"/>
    <col min="5094" max="5098" width="5.5703125" style="258" customWidth="1"/>
    <col min="5099" max="5100" width="0" style="258" hidden="1" customWidth="1"/>
    <col min="5101" max="5101" width="5.5703125" style="258" customWidth="1"/>
    <col min="5102" max="5103" width="0" style="258" hidden="1" customWidth="1"/>
    <col min="5104" max="5104" width="5.5703125" style="258" customWidth="1"/>
    <col min="5105" max="5106" width="0" style="258" hidden="1" customWidth="1"/>
    <col min="5107" max="5107" width="5.5703125" style="258" customWidth="1"/>
    <col min="5108" max="5109" width="0" style="258" hidden="1" customWidth="1"/>
    <col min="5110" max="5110" width="5.5703125" style="258" customWidth="1"/>
    <col min="5111" max="5112" width="0" style="258" hidden="1" customWidth="1"/>
    <col min="5113" max="5119" width="5.5703125" style="258" customWidth="1"/>
    <col min="5120" max="5341" width="9.140625" style="258"/>
    <col min="5342" max="5342" width="32" style="258" bestFit="1" customWidth="1"/>
    <col min="5343" max="5343" width="7.42578125" style="258" customWidth="1"/>
    <col min="5344" max="5345" width="5.5703125" style="258" customWidth="1"/>
    <col min="5346" max="5346" width="7.42578125" style="258" customWidth="1"/>
    <col min="5347" max="5348" width="5.5703125" style="258" customWidth="1"/>
    <col min="5349" max="5349" width="6.7109375" style="258" customWidth="1"/>
    <col min="5350" max="5354" width="5.5703125" style="258" customWidth="1"/>
    <col min="5355" max="5356" width="0" style="258" hidden="1" customWidth="1"/>
    <col min="5357" max="5357" width="5.5703125" style="258" customWidth="1"/>
    <col min="5358" max="5359" width="0" style="258" hidden="1" customWidth="1"/>
    <col min="5360" max="5360" width="5.5703125" style="258" customWidth="1"/>
    <col min="5361" max="5362" width="0" style="258" hidden="1" customWidth="1"/>
    <col min="5363" max="5363" width="5.5703125" style="258" customWidth="1"/>
    <col min="5364" max="5365" width="0" style="258" hidden="1" customWidth="1"/>
    <col min="5366" max="5366" width="5.5703125" style="258" customWidth="1"/>
    <col min="5367" max="5368" width="0" style="258" hidden="1" customWidth="1"/>
    <col min="5369" max="5375" width="5.5703125" style="258" customWidth="1"/>
    <col min="5376" max="5597" width="9.140625" style="258"/>
    <col min="5598" max="5598" width="32" style="258" bestFit="1" customWidth="1"/>
    <col min="5599" max="5599" width="7.42578125" style="258" customWidth="1"/>
    <col min="5600" max="5601" width="5.5703125" style="258" customWidth="1"/>
    <col min="5602" max="5602" width="7.42578125" style="258" customWidth="1"/>
    <col min="5603" max="5604" width="5.5703125" style="258" customWidth="1"/>
    <col min="5605" max="5605" width="6.7109375" style="258" customWidth="1"/>
    <col min="5606" max="5610" width="5.5703125" style="258" customWidth="1"/>
    <col min="5611" max="5612" width="0" style="258" hidden="1" customWidth="1"/>
    <col min="5613" max="5613" width="5.5703125" style="258" customWidth="1"/>
    <col min="5614" max="5615" width="0" style="258" hidden="1" customWidth="1"/>
    <col min="5616" max="5616" width="5.5703125" style="258" customWidth="1"/>
    <col min="5617" max="5618" width="0" style="258" hidden="1" customWidth="1"/>
    <col min="5619" max="5619" width="5.5703125" style="258" customWidth="1"/>
    <col min="5620" max="5621" width="0" style="258" hidden="1" customWidth="1"/>
    <col min="5622" max="5622" width="5.5703125" style="258" customWidth="1"/>
    <col min="5623" max="5624" width="0" style="258" hidden="1" customWidth="1"/>
    <col min="5625" max="5631" width="5.5703125" style="258" customWidth="1"/>
    <col min="5632" max="5853" width="9.140625" style="258"/>
    <col min="5854" max="5854" width="32" style="258" bestFit="1" customWidth="1"/>
    <col min="5855" max="5855" width="7.42578125" style="258" customWidth="1"/>
    <col min="5856" max="5857" width="5.5703125" style="258" customWidth="1"/>
    <col min="5858" max="5858" width="7.42578125" style="258" customWidth="1"/>
    <col min="5859" max="5860" width="5.5703125" style="258" customWidth="1"/>
    <col min="5861" max="5861" width="6.7109375" style="258" customWidth="1"/>
    <col min="5862" max="5866" width="5.5703125" style="258" customWidth="1"/>
    <col min="5867" max="5868" width="0" style="258" hidden="1" customWidth="1"/>
    <col min="5869" max="5869" width="5.5703125" style="258" customWidth="1"/>
    <col min="5870" max="5871" width="0" style="258" hidden="1" customWidth="1"/>
    <col min="5872" max="5872" width="5.5703125" style="258" customWidth="1"/>
    <col min="5873" max="5874" width="0" style="258" hidden="1" customWidth="1"/>
    <col min="5875" max="5875" width="5.5703125" style="258" customWidth="1"/>
    <col min="5876" max="5877" width="0" style="258" hidden="1" customWidth="1"/>
    <col min="5878" max="5878" width="5.5703125" style="258" customWidth="1"/>
    <col min="5879" max="5880" width="0" style="258" hidden="1" customWidth="1"/>
    <col min="5881" max="5887" width="5.5703125" style="258" customWidth="1"/>
    <col min="5888" max="6109" width="9.140625" style="258"/>
    <col min="6110" max="6110" width="32" style="258" bestFit="1" customWidth="1"/>
    <col min="6111" max="6111" width="7.42578125" style="258" customWidth="1"/>
    <col min="6112" max="6113" width="5.5703125" style="258" customWidth="1"/>
    <col min="6114" max="6114" width="7.42578125" style="258" customWidth="1"/>
    <col min="6115" max="6116" width="5.5703125" style="258" customWidth="1"/>
    <col min="6117" max="6117" width="6.7109375" style="258" customWidth="1"/>
    <col min="6118" max="6122" width="5.5703125" style="258" customWidth="1"/>
    <col min="6123" max="6124" width="0" style="258" hidden="1" customWidth="1"/>
    <col min="6125" max="6125" width="5.5703125" style="258" customWidth="1"/>
    <col min="6126" max="6127" width="0" style="258" hidden="1" customWidth="1"/>
    <col min="6128" max="6128" width="5.5703125" style="258" customWidth="1"/>
    <col min="6129" max="6130" width="0" style="258" hidden="1" customWidth="1"/>
    <col min="6131" max="6131" width="5.5703125" style="258" customWidth="1"/>
    <col min="6132" max="6133" width="0" style="258" hidden="1" customWidth="1"/>
    <col min="6134" max="6134" width="5.5703125" style="258" customWidth="1"/>
    <col min="6135" max="6136" width="0" style="258" hidden="1" customWidth="1"/>
    <col min="6137" max="6143" width="5.5703125" style="258" customWidth="1"/>
    <col min="6144" max="6365" width="9.140625" style="258"/>
    <col min="6366" max="6366" width="32" style="258" bestFit="1" customWidth="1"/>
    <col min="6367" max="6367" width="7.42578125" style="258" customWidth="1"/>
    <col min="6368" max="6369" width="5.5703125" style="258" customWidth="1"/>
    <col min="6370" max="6370" width="7.42578125" style="258" customWidth="1"/>
    <col min="6371" max="6372" width="5.5703125" style="258" customWidth="1"/>
    <col min="6373" max="6373" width="6.7109375" style="258" customWidth="1"/>
    <col min="6374" max="6378" width="5.5703125" style="258" customWidth="1"/>
    <col min="6379" max="6380" width="0" style="258" hidden="1" customWidth="1"/>
    <col min="6381" max="6381" width="5.5703125" style="258" customWidth="1"/>
    <col min="6382" max="6383" width="0" style="258" hidden="1" customWidth="1"/>
    <col min="6384" max="6384" width="5.5703125" style="258" customWidth="1"/>
    <col min="6385" max="6386" width="0" style="258" hidden="1" customWidth="1"/>
    <col min="6387" max="6387" width="5.5703125" style="258" customWidth="1"/>
    <col min="6388" max="6389" width="0" style="258" hidden="1" customWidth="1"/>
    <col min="6390" max="6390" width="5.5703125" style="258" customWidth="1"/>
    <col min="6391" max="6392" width="0" style="258" hidden="1" customWidth="1"/>
    <col min="6393" max="6399" width="5.5703125" style="258" customWidth="1"/>
    <col min="6400" max="6621" width="9.140625" style="258"/>
    <col min="6622" max="6622" width="32" style="258" bestFit="1" customWidth="1"/>
    <col min="6623" max="6623" width="7.42578125" style="258" customWidth="1"/>
    <col min="6624" max="6625" width="5.5703125" style="258" customWidth="1"/>
    <col min="6626" max="6626" width="7.42578125" style="258" customWidth="1"/>
    <col min="6627" max="6628" width="5.5703125" style="258" customWidth="1"/>
    <col min="6629" max="6629" width="6.7109375" style="258" customWidth="1"/>
    <col min="6630" max="6634" width="5.5703125" style="258" customWidth="1"/>
    <col min="6635" max="6636" width="0" style="258" hidden="1" customWidth="1"/>
    <col min="6637" max="6637" width="5.5703125" style="258" customWidth="1"/>
    <col min="6638" max="6639" width="0" style="258" hidden="1" customWidth="1"/>
    <col min="6640" max="6640" width="5.5703125" style="258" customWidth="1"/>
    <col min="6641" max="6642" width="0" style="258" hidden="1" customWidth="1"/>
    <col min="6643" max="6643" width="5.5703125" style="258" customWidth="1"/>
    <col min="6644" max="6645" width="0" style="258" hidden="1" customWidth="1"/>
    <col min="6646" max="6646" width="5.5703125" style="258" customWidth="1"/>
    <col min="6647" max="6648" width="0" style="258" hidden="1" customWidth="1"/>
    <col min="6649" max="6655" width="5.5703125" style="258" customWidth="1"/>
    <col min="6656" max="6877" width="9.140625" style="258"/>
    <col min="6878" max="6878" width="32" style="258" bestFit="1" customWidth="1"/>
    <col min="6879" max="6879" width="7.42578125" style="258" customWidth="1"/>
    <col min="6880" max="6881" width="5.5703125" style="258" customWidth="1"/>
    <col min="6882" max="6882" width="7.42578125" style="258" customWidth="1"/>
    <col min="6883" max="6884" width="5.5703125" style="258" customWidth="1"/>
    <col min="6885" max="6885" width="6.7109375" style="258" customWidth="1"/>
    <col min="6886" max="6890" width="5.5703125" style="258" customWidth="1"/>
    <col min="6891" max="6892" width="0" style="258" hidden="1" customWidth="1"/>
    <col min="6893" max="6893" width="5.5703125" style="258" customWidth="1"/>
    <col min="6894" max="6895" width="0" style="258" hidden="1" customWidth="1"/>
    <col min="6896" max="6896" width="5.5703125" style="258" customWidth="1"/>
    <col min="6897" max="6898" width="0" style="258" hidden="1" customWidth="1"/>
    <col min="6899" max="6899" width="5.5703125" style="258" customWidth="1"/>
    <col min="6900" max="6901" width="0" style="258" hidden="1" customWidth="1"/>
    <col min="6902" max="6902" width="5.5703125" style="258" customWidth="1"/>
    <col min="6903" max="6904" width="0" style="258" hidden="1" customWidth="1"/>
    <col min="6905" max="6911" width="5.5703125" style="258" customWidth="1"/>
    <col min="6912" max="7133" width="9.140625" style="258"/>
    <col min="7134" max="7134" width="32" style="258" bestFit="1" customWidth="1"/>
    <col min="7135" max="7135" width="7.42578125" style="258" customWidth="1"/>
    <col min="7136" max="7137" width="5.5703125" style="258" customWidth="1"/>
    <col min="7138" max="7138" width="7.42578125" style="258" customWidth="1"/>
    <col min="7139" max="7140" width="5.5703125" style="258" customWidth="1"/>
    <col min="7141" max="7141" width="6.7109375" style="258" customWidth="1"/>
    <col min="7142" max="7146" width="5.5703125" style="258" customWidth="1"/>
    <col min="7147" max="7148" width="0" style="258" hidden="1" customWidth="1"/>
    <col min="7149" max="7149" width="5.5703125" style="258" customWidth="1"/>
    <col min="7150" max="7151" width="0" style="258" hidden="1" customWidth="1"/>
    <col min="7152" max="7152" width="5.5703125" style="258" customWidth="1"/>
    <col min="7153" max="7154" width="0" style="258" hidden="1" customWidth="1"/>
    <col min="7155" max="7155" width="5.5703125" style="258" customWidth="1"/>
    <col min="7156" max="7157" width="0" style="258" hidden="1" customWidth="1"/>
    <col min="7158" max="7158" width="5.5703125" style="258" customWidth="1"/>
    <col min="7159" max="7160" width="0" style="258" hidden="1" customWidth="1"/>
    <col min="7161" max="7167" width="5.5703125" style="258" customWidth="1"/>
    <col min="7168" max="7389" width="9.140625" style="258"/>
    <col min="7390" max="7390" width="32" style="258" bestFit="1" customWidth="1"/>
    <col min="7391" max="7391" width="7.42578125" style="258" customWidth="1"/>
    <col min="7392" max="7393" width="5.5703125" style="258" customWidth="1"/>
    <col min="7394" max="7394" width="7.42578125" style="258" customWidth="1"/>
    <col min="7395" max="7396" width="5.5703125" style="258" customWidth="1"/>
    <col min="7397" max="7397" width="6.7109375" style="258" customWidth="1"/>
    <col min="7398" max="7402" width="5.5703125" style="258" customWidth="1"/>
    <col min="7403" max="7404" width="0" style="258" hidden="1" customWidth="1"/>
    <col min="7405" max="7405" width="5.5703125" style="258" customWidth="1"/>
    <col min="7406" max="7407" width="0" style="258" hidden="1" customWidth="1"/>
    <col min="7408" max="7408" width="5.5703125" style="258" customWidth="1"/>
    <col min="7409" max="7410" width="0" style="258" hidden="1" customWidth="1"/>
    <col min="7411" max="7411" width="5.5703125" style="258" customWidth="1"/>
    <col min="7412" max="7413" width="0" style="258" hidden="1" customWidth="1"/>
    <col min="7414" max="7414" width="5.5703125" style="258" customWidth="1"/>
    <col min="7415" max="7416" width="0" style="258" hidden="1" customWidth="1"/>
    <col min="7417" max="7423" width="5.5703125" style="258" customWidth="1"/>
    <col min="7424" max="7645" width="9.140625" style="258"/>
    <col min="7646" max="7646" width="32" style="258" bestFit="1" customWidth="1"/>
    <col min="7647" max="7647" width="7.42578125" style="258" customWidth="1"/>
    <col min="7648" max="7649" width="5.5703125" style="258" customWidth="1"/>
    <col min="7650" max="7650" width="7.42578125" style="258" customWidth="1"/>
    <col min="7651" max="7652" width="5.5703125" style="258" customWidth="1"/>
    <col min="7653" max="7653" width="6.7109375" style="258" customWidth="1"/>
    <col min="7654" max="7658" width="5.5703125" style="258" customWidth="1"/>
    <col min="7659" max="7660" width="0" style="258" hidden="1" customWidth="1"/>
    <col min="7661" max="7661" width="5.5703125" style="258" customWidth="1"/>
    <col min="7662" max="7663" width="0" style="258" hidden="1" customWidth="1"/>
    <col min="7664" max="7664" width="5.5703125" style="258" customWidth="1"/>
    <col min="7665" max="7666" width="0" style="258" hidden="1" customWidth="1"/>
    <col min="7667" max="7667" width="5.5703125" style="258" customWidth="1"/>
    <col min="7668" max="7669" width="0" style="258" hidden="1" customWidth="1"/>
    <col min="7670" max="7670" width="5.5703125" style="258" customWidth="1"/>
    <col min="7671" max="7672" width="0" style="258" hidden="1" customWidth="1"/>
    <col min="7673" max="7679" width="5.5703125" style="258" customWidth="1"/>
    <col min="7680" max="7901" width="9.140625" style="258"/>
    <col min="7902" max="7902" width="32" style="258" bestFit="1" customWidth="1"/>
    <col min="7903" max="7903" width="7.42578125" style="258" customWidth="1"/>
    <col min="7904" max="7905" width="5.5703125" style="258" customWidth="1"/>
    <col min="7906" max="7906" width="7.42578125" style="258" customWidth="1"/>
    <col min="7907" max="7908" width="5.5703125" style="258" customWidth="1"/>
    <col min="7909" max="7909" width="6.7109375" style="258" customWidth="1"/>
    <col min="7910" max="7914" width="5.5703125" style="258" customWidth="1"/>
    <col min="7915" max="7916" width="0" style="258" hidden="1" customWidth="1"/>
    <col min="7917" max="7917" width="5.5703125" style="258" customWidth="1"/>
    <col min="7918" max="7919" width="0" style="258" hidden="1" customWidth="1"/>
    <col min="7920" max="7920" width="5.5703125" style="258" customWidth="1"/>
    <col min="7921" max="7922" width="0" style="258" hidden="1" customWidth="1"/>
    <col min="7923" max="7923" width="5.5703125" style="258" customWidth="1"/>
    <col min="7924" max="7925" width="0" style="258" hidden="1" customWidth="1"/>
    <col min="7926" max="7926" width="5.5703125" style="258" customWidth="1"/>
    <col min="7927" max="7928" width="0" style="258" hidden="1" customWidth="1"/>
    <col min="7929" max="7935" width="5.5703125" style="258" customWidth="1"/>
    <col min="7936" max="8157" width="9.140625" style="258"/>
    <col min="8158" max="8158" width="32" style="258" bestFit="1" customWidth="1"/>
    <col min="8159" max="8159" width="7.42578125" style="258" customWidth="1"/>
    <col min="8160" max="8161" width="5.5703125" style="258" customWidth="1"/>
    <col min="8162" max="8162" width="7.42578125" style="258" customWidth="1"/>
    <col min="8163" max="8164" width="5.5703125" style="258" customWidth="1"/>
    <col min="8165" max="8165" width="6.7109375" style="258" customWidth="1"/>
    <col min="8166" max="8170" width="5.5703125" style="258" customWidth="1"/>
    <col min="8171" max="8172" width="0" style="258" hidden="1" customWidth="1"/>
    <col min="8173" max="8173" width="5.5703125" style="258" customWidth="1"/>
    <col min="8174" max="8175" width="0" style="258" hidden="1" customWidth="1"/>
    <col min="8176" max="8176" width="5.5703125" style="258" customWidth="1"/>
    <col min="8177" max="8178" width="0" style="258" hidden="1" customWidth="1"/>
    <col min="8179" max="8179" width="5.5703125" style="258" customWidth="1"/>
    <col min="8180" max="8181" width="0" style="258" hidden="1" customWidth="1"/>
    <col min="8182" max="8182" width="5.5703125" style="258" customWidth="1"/>
    <col min="8183" max="8184" width="0" style="258" hidden="1" customWidth="1"/>
    <col min="8185" max="8191" width="5.5703125" style="258" customWidth="1"/>
    <col min="8192" max="8413" width="9.140625" style="258"/>
    <col min="8414" max="8414" width="32" style="258" bestFit="1" customWidth="1"/>
    <col min="8415" max="8415" width="7.42578125" style="258" customWidth="1"/>
    <col min="8416" max="8417" width="5.5703125" style="258" customWidth="1"/>
    <col min="8418" max="8418" width="7.42578125" style="258" customWidth="1"/>
    <col min="8419" max="8420" width="5.5703125" style="258" customWidth="1"/>
    <col min="8421" max="8421" width="6.7109375" style="258" customWidth="1"/>
    <col min="8422" max="8426" width="5.5703125" style="258" customWidth="1"/>
    <col min="8427" max="8428" width="0" style="258" hidden="1" customWidth="1"/>
    <col min="8429" max="8429" width="5.5703125" style="258" customWidth="1"/>
    <col min="8430" max="8431" width="0" style="258" hidden="1" customWidth="1"/>
    <col min="8432" max="8432" width="5.5703125" style="258" customWidth="1"/>
    <col min="8433" max="8434" width="0" style="258" hidden="1" customWidth="1"/>
    <col min="8435" max="8435" width="5.5703125" style="258" customWidth="1"/>
    <col min="8436" max="8437" width="0" style="258" hidden="1" customWidth="1"/>
    <col min="8438" max="8438" width="5.5703125" style="258" customWidth="1"/>
    <col min="8439" max="8440" width="0" style="258" hidden="1" customWidth="1"/>
    <col min="8441" max="8447" width="5.5703125" style="258" customWidth="1"/>
    <col min="8448" max="8669" width="9.140625" style="258"/>
    <col min="8670" max="8670" width="32" style="258" bestFit="1" customWidth="1"/>
    <col min="8671" max="8671" width="7.42578125" style="258" customWidth="1"/>
    <col min="8672" max="8673" width="5.5703125" style="258" customWidth="1"/>
    <col min="8674" max="8674" width="7.42578125" style="258" customWidth="1"/>
    <col min="8675" max="8676" width="5.5703125" style="258" customWidth="1"/>
    <col min="8677" max="8677" width="6.7109375" style="258" customWidth="1"/>
    <col min="8678" max="8682" width="5.5703125" style="258" customWidth="1"/>
    <col min="8683" max="8684" width="0" style="258" hidden="1" customWidth="1"/>
    <col min="8685" max="8685" width="5.5703125" style="258" customWidth="1"/>
    <col min="8686" max="8687" width="0" style="258" hidden="1" customWidth="1"/>
    <col min="8688" max="8688" width="5.5703125" style="258" customWidth="1"/>
    <col min="8689" max="8690" width="0" style="258" hidden="1" customWidth="1"/>
    <col min="8691" max="8691" width="5.5703125" style="258" customWidth="1"/>
    <col min="8692" max="8693" width="0" style="258" hidden="1" customWidth="1"/>
    <col min="8694" max="8694" width="5.5703125" style="258" customWidth="1"/>
    <col min="8695" max="8696" width="0" style="258" hidden="1" customWidth="1"/>
    <col min="8697" max="8703" width="5.5703125" style="258" customWidth="1"/>
    <col min="8704" max="8925" width="9.140625" style="258"/>
    <col min="8926" max="8926" width="32" style="258" bestFit="1" customWidth="1"/>
    <col min="8927" max="8927" width="7.42578125" style="258" customWidth="1"/>
    <col min="8928" max="8929" width="5.5703125" style="258" customWidth="1"/>
    <col min="8930" max="8930" width="7.42578125" style="258" customWidth="1"/>
    <col min="8931" max="8932" width="5.5703125" style="258" customWidth="1"/>
    <col min="8933" max="8933" width="6.7109375" style="258" customWidth="1"/>
    <col min="8934" max="8938" width="5.5703125" style="258" customWidth="1"/>
    <col min="8939" max="8940" width="0" style="258" hidden="1" customWidth="1"/>
    <col min="8941" max="8941" width="5.5703125" style="258" customWidth="1"/>
    <col min="8942" max="8943" width="0" style="258" hidden="1" customWidth="1"/>
    <col min="8944" max="8944" width="5.5703125" style="258" customWidth="1"/>
    <col min="8945" max="8946" width="0" style="258" hidden="1" customWidth="1"/>
    <col min="8947" max="8947" width="5.5703125" style="258" customWidth="1"/>
    <col min="8948" max="8949" width="0" style="258" hidden="1" customWidth="1"/>
    <col min="8950" max="8950" width="5.5703125" style="258" customWidth="1"/>
    <col min="8951" max="8952" width="0" style="258" hidden="1" customWidth="1"/>
    <col min="8953" max="8959" width="5.5703125" style="258" customWidth="1"/>
    <col min="8960" max="9181" width="9.140625" style="258"/>
    <col min="9182" max="9182" width="32" style="258" bestFit="1" customWidth="1"/>
    <col min="9183" max="9183" width="7.42578125" style="258" customWidth="1"/>
    <col min="9184" max="9185" width="5.5703125" style="258" customWidth="1"/>
    <col min="9186" max="9186" width="7.42578125" style="258" customWidth="1"/>
    <col min="9187" max="9188" width="5.5703125" style="258" customWidth="1"/>
    <col min="9189" max="9189" width="6.7109375" style="258" customWidth="1"/>
    <col min="9190" max="9194" width="5.5703125" style="258" customWidth="1"/>
    <col min="9195" max="9196" width="0" style="258" hidden="1" customWidth="1"/>
    <col min="9197" max="9197" width="5.5703125" style="258" customWidth="1"/>
    <col min="9198" max="9199" width="0" style="258" hidden="1" customWidth="1"/>
    <col min="9200" max="9200" width="5.5703125" style="258" customWidth="1"/>
    <col min="9201" max="9202" width="0" style="258" hidden="1" customWidth="1"/>
    <col min="9203" max="9203" width="5.5703125" style="258" customWidth="1"/>
    <col min="9204" max="9205" width="0" style="258" hidden="1" customWidth="1"/>
    <col min="9206" max="9206" width="5.5703125" style="258" customWidth="1"/>
    <col min="9207" max="9208" width="0" style="258" hidden="1" customWidth="1"/>
    <col min="9209" max="9215" width="5.5703125" style="258" customWidth="1"/>
    <col min="9216" max="9437" width="9.140625" style="258"/>
    <col min="9438" max="9438" width="32" style="258" bestFit="1" customWidth="1"/>
    <col min="9439" max="9439" width="7.42578125" style="258" customWidth="1"/>
    <col min="9440" max="9441" width="5.5703125" style="258" customWidth="1"/>
    <col min="9442" max="9442" width="7.42578125" style="258" customWidth="1"/>
    <col min="9443" max="9444" width="5.5703125" style="258" customWidth="1"/>
    <col min="9445" max="9445" width="6.7109375" style="258" customWidth="1"/>
    <col min="9446" max="9450" width="5.5703125" style="258" customWidth="1"/>
    <col min="9451" max="9452" width="0" style="258" hidden="1" customWidth="1"/>
    <col min="9453" max="9453" width="5.5703125" style="258" customWidth="1"/>
    <col min="9454" max="9455" width="0" style="258" hidden="1" customWidth="1"/>
    <col min="9456" max="9456" width="5.5703125" style="258" customWidth="1"/>
    <col min="9457" max="9458" width="0" style="258" hidden="1" customWidth="1"/>
    <col min="9459" max="9459" width="5.5703125" style="258" customWidth="1"/>
    <col min="9460" max="9461" width="0" style="258" hidden="1" customWidth="1"/>
    <col min="9462" max="9462" width="5.5703125" style="258" customWidth="1"/>
    <col min="9463" max="9464" width="0" style="258" hidden="1" customWidth="1"/>
    <col min="9465" max="9471" width="5.5703125" style="258" customWidth="1"/>
    <col min="9472" max="9693" width="9.140625" style="258"/>
    <col min="9694" max="9694" width="32" style="258" bestFit="1" customWidth="1"/>
    <col min="9695" max="9695" width="7.42578125" style="258" customWidth="1"/>
    <col min="9696" max="9697" width="5.5703125" style="258" customWidth="1"/>
    <col min="9698" max="9698" width="7.42578125" style="258" customWidth="1"/>
    <col min="9699" max="9700" width="5.5703125" style="258" customWidth="1"/>
    <col min="9701" max="9701" width="6.7109375" style="258" customWidth="1"/>
    <col min="9702" max="9706" width="5.5703125" style="258" customWidth="1"/>
    <col min="9707" max="9708" width="0" style="258" hidden="1" customWidth="1"/>
    <col min="9709" max="9709" width="5.5703125" style="258" customWidth="1"/>
    <col min="9710" max="9711" width="0" style="258" hidden="1" customWidth="1"/>
    <col min="9712" max="9712" width="5.5703125" style="258" customWidth="1"/>
    <col min="9713" max="9714" width="0" style="258" hidden="1" customWidth="1"/>
    <col min="9715" max="9715" width="5.5703125" style="258" customWidth="1"/>
    <col min="9716" max="9717" width="0" style="258" hidden="1" customWidth="1"/>
    <col min="9718" max="9718" width="5.5703125" style="258" customWidth="1"/>
    <col min="9719" max="9720" width="0" style="258" hidden="1" customWidth="1"/>
    <col min="9721" max="9727" width="5.5703125" style="258" customWidth="1"/>
    <col min="9728" max="9949" width="9.140625" style="258"/>
    <col min="9950" max="9950" width="32" style="258" bestFit="1" customWidth="1"/>
    <col min="9951" max="9951" width="7.42578125" style="258" customWidth="1"/>
    <col min="9952" max="9953" width="5.5703125" style="258" customWidth="1"/>
    <col min="9954" max="9954" width="7.42578125" style="258" customWidth="1"/>
    <col min="9955" max="9956" width="5.5703125" style="258" customWidth="1"/>
    <col min="9957" max="9957" width="6.7109375" style="258" customWidth="1"/>
    <col min="9958" max="9962" width="5.5703125" style="258" customWidth="1"/>
    <col min="9963" max="9964" width="0" style="258" hidden="1" customWidth="1"/>
    <col min="9965" max="9965" width="5.5703125" style="258" customWidth="1"/>
    <col min="9966" max="9967" width="0" style="258" hidden="1" customWidth="1"/>
    <col min="9968" max="9968" width="5.5703125" style="258" customWidth="1"/>
    <col min="9969" max="9970" width="0" style="258" hidden="1" customWidth="1"/>
    <col min="9971" max="9971" width="5.5703125" style="258" customWidth="1"/>
    <col min="9972" max="9973" width="0" style="258" hidden="1" customWidth="1"/>
    <col min="9974" max="9974" width="5.5703125" style="258" customWidth="1"/>
    <col min="9975" max="9976" width="0" style="258" hidden="1" customWidth="1"/>
    <col min="9977" max="9983" width="5.5703125" style="258" customWidth="1"/>
    <col min="9984" max="10205" width="9.140625" style="258"/>
    <col min="10206" max="10206" width="32" style="258" bestFit="1" customWidth="1"/>
    <col min="10207" max="10207" width="7.42578125" style="258" customWidth="1"/>
    <col min="10208" max="10209" width="5.5703125" style="258" customWidth="1"/>
    <col min="10210" max="10210" width="7.42578125" style="258" customWidth="1"/>
    <col min="10211" max="10212" width="5.5703125" style="258" customWidth="1"/>
    <col min="10213" max="10213" width="6.7109375" style="258" customWidth="1"/>
    <col min="10214" max="10218" width="5.5703125" style="258" customWidth="1"/>
    <col min="10219" max="10220" width="0" style="258" hidden="1" customWidth="1"/>
    <col min="10221" max="10221" width="5.5703125" style="258" customWidth="1"/>
    <col min="10222" max="10223" width="0" style="258" hidden="1" customWidth="1"/>
    <col min="10224" max="10224" width="5.5703125" style="258" customWidth="1"/>
    <col min="10225" max="10226" width="0" style="258" hidden="1" customWidth="1"/>
    <col min="10227" max="10227" width="5.5703125" style="258" customWidth="1"/>
    <col min="10228" max="10229" width="0" style="258" hidden="1" customWidth="1"/>
    <col min="10230" max="10230" width="5.5703125" style="258" customWidth="1"/>
    <col min="10231" max="10232" width="0" style="258" hidden="1" customWidth="1"/>
    <col min="10233" max="10239" width="5.5703125" style="258" customWidth="1"/>
    <col min="10240" max="10461" width="9.140625" style="258"/>
    <col min="10462" max="10462" width="32" style="258" bestFit="1" customWidth="1"/>
    <col min="10463" max="10463" width="7.42578125" style="258" customWidth="1"/>
    <col min="10464" max="10465" width="5.5703125" style="258" customWidth="1"/>
    <col min="10466" max="10466" width="7.42578125" style="258" customWidth="1"/>
    <col min="10467" max="10468" width="5.5703125" style="258" customWidth="1"/>
    <col min="10469" max="10469" width="6.7109375" style="258" customWidth="1"/>
    <col min="10470" max="10474" width="5.5703125" style="258" customWidth="1"/>
    <col min="10475" max="10476" width="0" style="258" hidden="1" customWidth="1"/>
    <col min="10477" max="10477" width="5.5703125" style="258" customWidth="1"/>
    <col min="10478" max="10479" width="0" style="258" hidden="1" customWidth="1"/>
    <col min="10480" max="10480" width="5.5703125" style="258" customWidth="1"/>
    <col min="10481" max="10482" width="0" style="258" hidden="1" customWidth="1"/>
    <col min="10483" max="10483" width="5.5703125" style="258" customWidth="1"/>
    <col min="10484" max="10485" width="0" style="258" hidden="1" customWidth="1"/>
    <col min="10486" max="10486" width="5.5703125" style="258" customWidth="1"/>
    <col min="10487" max="10488" width="0" style="258" hidden="1" customWidth="1"/>
    <col min="10489" max="10495" width="5.5703125" style="258" customWidth="1"/>
    <col min="10496" max="10717" width="9.140625" style="258"/>
    <col min="10718" max="10718" width="32" style="258" bestFit="1" customWidth="1"/>
    <col min="10719" max="10719" width="7.42578125" style="258" customWidth="1"/>
    <col min="10720" max="10721" width="5.5703125" style="258" customWidth="1"/>
    <col min="10722" max="10722" width="7.42578125" style="258" customWidth="1"/>
    <col min="10723" max="10724" width="5.5703125" style="258" customWidth="1"/>
    <col min="10725" max="10725" width="6.7109375" style="258" customWidth="1"/>
    <col min="10726" max="10730" width="5.5703125" style="258" customWidth="1"/>
    <col min="10731" max="10732" width="0" style="258" hidden="1" customWidth="1"/>
    <col min="10733" max="10733" width="5.5703125" style="258" customWidth="1"/>
    <col min="10734" max="10735" width="0" style="258" hidden="1" customWidth="1"/>
    <col min="10736" max="10736" width="5.5703125" style="258" customWidth="1"/>
    <col min="10737" max="10738" width="0" style="258" hidden="1" customWidth="1"/>
    <col min="10739" max="10739" width="5.5703125" style="258" customWidth="1"/>
    <col min="10740" max="10741" width="0" style="258" hidden="1" customWidth="1"/>
    <col min="10742" max="10742" width="5.5703125" style="258" customWidth="1"/>
    <col min="10743" max="10744" width="0" style="258" hidden="1" customWidth="1"/>
    <col min="10745" max="10751" width="5.5703125" style="258" customWidth="1"/>
    <col min="10752" max="10973" width="9.140625" style="258"/>
    <col min="10974" max="10974" width="32" style="258" bestFit="1" customWidth="1"/>
    <col min="10975" max="10975" width="7.42578125" style="258" customWidth="1"/>
    <col min="10976" max="10977" width="5.5703125" style="258" customWidth="1"/>
    <col min="10978" max="10978" width="7.42578125" style="258" customWidth="1"/>
    <col min="10979" max="10980" width="5.5703125" style="258" customWidth="1"/>
    <col min="10981" max="10981" width="6.7109375" style="258" customWidth="1"/>
    <col min="10982" max="10986" width="5.5703125" style="258" customWidth="1"/>
    <col min="10987" max="10988" width="0" style="258" hidden="1" customWidth="1"/>
    <col min="10989" max="10989" width="5.5703125" style="258" customWidth="1"/>
    <col min="10990" max="10991" width="0" style="258" hidden="1" customWidth="1"/>
    <col min="10992" max="10992" width="5.5703125" style="258" customWidth="1"/>
    <col min="10993" max="10994" width="0" style="258" hidden="1" customWidth="1"/>
    <col min="10995" max="10995" width="5.5703125" style="258" customWidth="1"/>
    <col min="10996" max="10997" width="0" style="258" hidden="1" customWidth="1"/>
    <col min="10998" max="10998" width="5.5703125" style="258" customWidth="1"/>
    <col min="10999" max="11000" width="0" style="258" hidden="1" customWidth="1"/>
    <col min="11001" max="11007" width="5.5703125" style="258" customWidth="1"/>
    <col min="11008" max="11229" width="9.140625" style="258"/>
    <col min="11230" max="11230" width="32" style="258" bestFit="1" customWidth="1"/>
    <col min="11231" max="11231" width="7.42578125" style="258" customWidth="1"/>
    <col min="11232" max="11233" width="5.5703125" style="258" customWidth="1"/>
    <col min="11234" max="11234" width="7.42578125" style="258" customWidth="1"/>
    <col min="11235" max="11236" width="5.5703125" style="258" customWidth="1"/>
    <col min="11237" max="11237" width="6.7109375" style="258" customWidth="1"/>
    <col min="11238" max="11242" width="5.5703125" style="258" customWidth="1"/>
    <col min="11243" max="11244" width="0" style="258" hidden="1" customWidth="1"/>
    <col min="11245" max="11245" width="5.5703125" style="258" customWidth="1"/>
    <col min="11246" max="11247" width="0" style="258" hidden="1" customWidth="1"/>
    <col min="11248" max="11248" width="5.5703125" style="258" customWidth="1"/>
    <col min="11249" max="11250" width="0" style="258" hidden="1" customWidth="1"/>
    <col min="11251" max="11251" width="5.5703125" style="258" customWidth="1"/>
    <col min="11252" max="11253" width="0" style="258" hidden="1" customWidth="1"/>
    <col min="11254" max="11254" width="5.5703125" style="258" customWidth="1"/>
    <col min="11255" max="11256" width="0" style="258" hidden="1" customWidth="1"/>
    <col min="11257" max="11263" width="5.5703125" style="258" customWidth="1"/>
    <col min="11264" max="11485" width="9.140625" style="258"/>
    <col min="11486" max="11486" width="32" style="258" bestFit="1" customWidth="1"/>
    <col min="11487" max="11487" width="7.42578125" style="258" customWidth="1"/>
    <col min="11488" max="11489" width="5.5703125" style="258" customWidth="1"/>
    <col min="11490" max="11490" width="7.42578125" style="258" customWidth="1"/>
    <col min="11491" max="11492" width="5.5703125" style="258" customWidth="1"/>
    <col min="11493" max="11493" width="6.7109375" style="258" customWidth="1"/>
    <col min="11494" max="11498" width="5.5703125" style="258" customWidth="1"/>
    <col min="11499" max="11500" width="0" style="258" hidden="1" customWidth="1"/>
    <col min="11501" max="11501" width="5.5703125" style="258" customWidth="1"/>
    <col min="11502" max="11503" width="0" style="258" hidden="1" customWidth="1"/>
    <col min="11504" max="11504" width="5.5703125" style="258" customWidth="1"/>
    <col min="11505" max="11506" width="0" style="258" hidden="1" customWidth="1"/>
    <col min="11507" max="11507" width="5.5703125" style="258" customWidth="1"/>
    <col min="11508" max="11509" width="0" style="258" hidden="1" customWidth="1"/>
    <col min="11510" max="11510" width="5.5703125" style="258" customWidth="1"/>
    <col min="11511" max="11512" width="0" style="258" hidden="1" customWidth="1"/>
    <col min="11513" max="11519" width="5.5703125" style="258" customWidth="1"/>
    <col min="11520" max="11741" width="9.140625" style="258"/>
    <col min="11742" max="11742" width="32" style="258" bestFit="1" customWidth="1"/>
    <col min="11743" max="11743" width="7.42578125" style="258" customWidth="1"/>
    <col min="11744" max="11745" width="5.5703125" style="258" customWidth="1"/>
    <col min="11746" max="11746" width="7.42578125" style="258" customWidth="1"/>
    <col min="11747" max="11748" width="5.5703125" style="258" customWidth="1"/>
    <col min="11749" max="11749" width="6.7109375" style="258" customWidth="1"/>
    <col min="11750" max="11754" width="5.5703125" style="258" customWidth="1"/>
    <col min="11755" max="11756" width="0" style="258" hidden="1" customWidth="1"/>
    <col min="11757" max="11757" width="5.5703125" style="258" customWidth="1"/>
    <col min="11758" max="11759" width="0" style="258" hidden="1" customWidth="1"/>
    <col min="11760" max="11760" width="5.5703125" style="258" customWidth="1"/>
    <col min="11761" max="11762" width="0" style="258" hidden="1" customWidth="1"/>
    <col min="11763" max="11763" width="5.5703125" style="258" customWidth="1"/>
    <col min="11764" max="11765" width="0" style="258" hidden="1" customWidth="1"/>
    <col min="11766" max="11766" width="5.5703125" style="258" customWidth="1"/>
    <col min="11767" max="11768" width="0" style="258" hidden="1" customWidth="1"/>
    <col min="11769" max="11775" width="5.5703125" style="258" customWidth="1"/>
    <col min="11776" max="11997" width="9.140625" style="258"/>
    <col min="11998" max="11998" width="32" style="258" bestFit="1" customWidth="1"/>
    <col min="11999" max="11999" width="7.42578125" style="258" customWidth="1"/>
    <col min="12000" max="12001" width="5.5703125" style="258" customWidth="1"/>
    <col min="12002" max="12002" width="7.42578125" style="258" customWidth="1"/>
    <col min="12003" max="12004" width="5.5703125" style="258" customWidth="1"/>
    <col min="12005" max="12005" width="6.7109375" style="258" customWidth="1"/>
    <col min="12006" max="12010" width="5.5703125" style="258" customWidth="1"/>
    <col min="12011" max="12012" width="0" style="258" hidden="1" customWidth="1"/>
    <col min="12013" max="12013" width="5.5703125" style="258" customWidth="1"/>
    <col min="12014" max="12015" width="0" style="258" hidden="1" customWidth="1"/>
    <col min="12016" max="12016" width="5.5703125" style="258" customWidth="1"/>
    <col min="12017" max="12018" width="0" style="258" hidden="1" customWidth="1"/>
    <col min="12019" max="12019" width="5.5703125" style="258" customWidth="1"/>
    <col min="12020" max="12021" width="0" style="258" hidden="1" customWidth="1"/>
    <col min="12022" max="12022" width="5.5703125" style="258" customWidth="1"/>
    <col min="12023" max="12024" width="0" style="258" hidden="1" customWidth="1"/>
    <col min="12025" max="12031" width="5.5703125" style="258" customWidth="1"/>
    <col min="12032" max="12253" width="9.140625" style="258"/>
    <col min="12254" max="12254" width="32" style="258" bestFit="1" customWidth="1"/>
    <col min="12255" max="12255" width="7.42578125" style="258" customWidth="1"/>
    <col min="12256" max="12257" width="5.5703125" style="258" customWidth="1"/>
    <col min="12258" max="12258" width="7.42578125" style="258" customWidth="1"/>
    <col min="12259" max="12260" width="5.5703125" style="258" customWidth="1"/>
    <col min="12261" max="12261" width="6.7109375" style="258" customWidth="1"/>
    <col min="12262" max="12266" width="5.5703125" style="258" customWidth="1"/>
    <col min="12267" max="12268" width="0" style="258" hidden="1" customWidth="1"/>
    <col min="12269" max="12269" width="5.5703125" style="258" customWidth="1"/>
    <col min="12270" max="12271" width="0" style="258" hidden="1" customWidth="1"/>
    <col min="12272" max="12272" width="5.5703125" style="258" customWidth="1"/>
    <col min="12273" max="12274" width="0" style="258" hidden="1" customWidth="1"/>
    <col min="12275" max="12275" width="5.5703125" style="258" customWidth="1"/>
    <col min="12276" max="12277" width="0" style="258" hidden="1" customWidth="1"/>
    <col min="12278" max="12278" width="5.5703125" style="258" customWidth="1"/>
    <col min="12279" max="12280" width="0" style="258" hidden="1" customWidth="1"/>
    <col min="12281" max="12287" width="5.5703125" style="258" customWidth="1"/>
    <col min="12288" max="12509" width="9.140625" style="258"/>
    <col min="12510" max="12510" width="32" style="258" bestFit="1" customWidth="1"/>
    <col min="12511" max="12511" width="7.42578125" style="258" customWidth="1"/>
    <col min="12512" max="12513" width="5.5703125" style="258" customWidth="1"/>
    <col min="12514" max="12514" width="7.42578125" style="258" customWidth="1"/>
    <col min="12515" max="12516" width="5.5703125" style="258" customWidth="1"/>
    <col min="12517" max="12517" width="6.7109375" style="258" customWidth="1"/>
    <col min="12518" max="12522" width="5.5703125" style="258" customWidth="1"/>
    <col min="12523" max="12524" width="0" style="258" hidden="1" customWidth="1"/>
    <col min="12525" max="12525" width="5.5703125" style="258" customWidth="1"/>
    <col min="12526" max="12527" width="0" style="258" hidden="1" customWidth="1"/>
    <col min="12528" max="12528" width="5.5703125" style="258" customWidth="1"/>
    <col min="12529" max="12530" width="0" style="258" hidden="1" customWidth="1"/>
    <col min="12531" max="12531" width="5.5703125" style="258" customWidth="1"/>
    <col min="12532" max="12533" width="0" style="258" hidden="1" customWidth="1"/>
    <col min="12534" max="12534" width="5.5703125" style="258" customWidth="1"/>
    <col min="12535" max="12536" width="0" style="258" hidden="1" customWidth="1"/>
    <col min="12537" max="12543" width="5.5703125" style="258" customWidth="1"/>
    <col min="12544" max="12765" width="9.140625" style="258"/>
    <col min="12766" max="12766" width="32" style="258" bestFit="1" customWidth="1"/>
    <col min="12767" max="12767" width="7.42578125" style="258" customWidth="1"/>
    <col min="12768" max="12769" width="5.5703125" style="258" customWidth="1"/>
    <col min="12770" max="12770" width="7.42578125" style="258" customWidth="1"/>
    <col min="12771" max="12772" width="5.5703125" style="258" customWidth="1"/>
    <col min="12773" max="12773" width="6.7109375" style="258" customWidth="1"/>
    <col min="12774" max="12778" width="5.5703125" style="258" customWidth="1"/>
    <col min="12779" max="12780" width="0" style="258" hidden="1" customWidth="1"/>
    <col min="12781" max="12781" width="5.5703125" style="258" customWidth="1"/>
    <col min="12782" max="12783" width="0" style="258" hidden="1" customWidth="1"/>
    <col min="12784" max="12784" width="5.5703125" style="258" customWidth="1"/>
    <col min="12785" max="12786" width="0" style="258" hidden="1" customWidth="1"/>
    <col min="12787" max="12787" width="5.5703125" style="258" customWidth="1"/>
    <col min="12788" max="12789" width="0" style="258" hidden="1" customWidth="1"/>
    <col min="12790" max="12790" width="5.5703125" style="258" customWidth="1"/>
    <col min="12791" max="12792" width="0" style="258" hidden="1" customWidth="1"/>
    <col min="12793" max="12799" width="5.5703125" style="258" customWidth="1"/>
    <col min="12800" max="13021" width="9.140625" style="258"/>
    <col min="13022" max="13022" width="32" style="258" bestFit="1" customWidth="1"/>
    <col min="13023" max="13023" width="7.42578125" style="258" customWidth="1"/>
    <col min="13024" max="13025" width="5.5703125" style="258" customWidth="1"/>
    <col min="13026" max="13026" width="7.42578125" style="258" customWidth="1"/>
    <col min="13027" max="13028" width="5.5703125" style="258" customWidth="1"/>
    <col min="13029" max="13029" width="6.7109375" style="258" customWidth="1"/>
    <col min="13030" max="13034" width="5.5703125" style="258" customWidth="1"/>
    <col min="13035" max="13036" width="0" style="258" hidden="1" customWidth="1"/>
    <col min="13037" max="13037" width="5.5703125" style="258" customWidth="1"/>
    <col min="13038" max="13039" width="0" style="258" hidden="1" customWidth="1"/>
    <col min="13040" max="13040" width="5.5703125" style="258" customWidth="1"/>
    <col min="13041" max="13042" width="0" style="258" hidden="1" customWidth="1"/>
    <col min="13043" max="13043" width="5.5703125" style="258" customWidth="1"/>
    <col min="13044" max="13045" width="0" style="258" hidden="1" customWidth="1"/>
    <col min="13046" max="13046" width="5.5703125" style="258" customWidth="1"/>
    <col min="13047" max="13048" width="0" style="258" hidden="1" customWidth="1"/>
    <col min="13049" max="13055" width="5.5703125" style="258" customWidth="1"/>
    <col min="13056" max="13277" width="9.140625" style="258"/>
    <col min="13278" max="13278" width="32" style="258" bestFit="1" customWidth="1"/>
    <col min="13279" max="13279" width="7.42578125" style="258" customWidth="1"/>
    <col min="13280" max="13281" width="5.5703125" style="258" customWidth="1"/>
    <col min="13282" max="13282" width="7.42578125" style="258" customWidth="1"/>
    <col min="13283" max="13284" width="5.5703125" style="258" customWidth="1"/>
    <col min="13285" max="13285" width="6.7109375" style="258" customWidth="1"/>
    <col min="13286" max="13290" width="5.5703125" style="258" customWidth="1"/>
    <col min="13291" max="13292" width="0" style="258" hidden="1" customWidth="1"/>
    <col min="13293" max="13293" width="5.5703125" style="258" customWidth="1"/>
    <col min="13294" max="13295" width="0" style="258" hidden="1" customWidth="1"/>
    <col min="13296" max="13296" width="5.5703125" style="258" customWidth="1"/>
    <col min="13297" max="13298" width="0" style="258" hidden="1" customWidth="1"/>
    <col min="13299" max="13299" width="5.5703125" style="258" customWidth="1"/>
    <col min="13300" max="13301" width="0" style="258" hidden="1" customWidth="1"/>
    <col min="13302" max="13302" width="5.5703125" style="258" customWidth="1"/>
    <col min="13303" max="13304" width="0" style="258" hidden="1" customWidth="1"/>
    <col min="13305" max="13311" width="5.5703125" style="258" customWidth="1"/>
    <col min="13312" max="13533" width="9.140625" style="258"/>
    <col min="13534" max="13534" width="32" style="258" bestFit="1" customWidth="1"/>
    <col min="13535" max="13535" width="7.42578125" style="258" customWidth="1"/>
    <col min="13536" max="13537" width="5.5703125" style="258" customWidth="1"/>
    <col min="13538" max="13538" width="7.42578125" style="258" customWidth="1"/>
    <col min="13539" max="13540" width="5.5703125" style="258" customWidth="1"/>
    <col min="13541" max="13541" width="6.7109375" style="258" customWidth="1"/>
    <col min="13542" max="13546" width="5.5703125" style="258" customWidth="1"/>
    <col min="13547" max="13548" width="0" style="258" hidden="1" customWidth="1"/>
    <col min="13549" max="13549" width="5.5703125" style="258" customWidth="1"/>
    <col min="13550" max="13551" width="0" style="258" hidden="1" customWidth="1"/>
    <col min="13552" max="13552" width="5.5703125" style="258" customWidth="1"/>
    <col min="13553" max="13554" width="0" style="258" hidden="1" customWidth="1"/>
    <col min="13555" max="13555" width="5.5703125" style="258" customWidth="1"/>
    <col min="13556" max="13557" width="0" style="258" hidden="1" customWidth="1"/>
    <col min="13558" max="13558" width="5.5703125" style="258" customWidth="1"/>
    <col min="13559" max="13560" width="0" style="258" hidden="1" customWidth="1"/>
    <col min="13561" max="13567" width="5.5703125" style="258" customWidth="1"/>
    <col min="13568" max="13789" width="9.140625" style="258"/>
    <col min="13790" max="13790" width="32" style="258" bestFit="1" customWidth="1"/>
    <col min="13791" max="13791" width="7.42578125" style="258" customWidth="1"/>
    <col min="13792" max="13793" width="5.5703125" style="258" customWidth="1"/>
    <col min="13794" max="13794" width="7.42578125" style="258" customWidth="1"/>
    <col min="13795" max="13796" width="5.5703125" style="258" customWidth="1"/>
    <col min="13797" max="13797" width="6.7109375" style="258" customWidth="1"/>
    <col min="13798" max="13802" width="5.5703125" style="258" customWidth="1"/>
    <col min="13803" max="13804" width="0" style="258" hidden="1" customWidth="1"/>
    <col min="13805" max="13805" width="5.5703125" style="258" customWidth="1"/>
    <col min="13806" max="13807" width="0" style="258" hidden="1" customWidth="1"/>
    <col min="13808" max="13808" width="5.5703125" style="258" customWidth="1"/>
    <col min="13809" max="13810" width="0" style="258" hidden="1" customWidth="1"/>
    <col min="13811" max="13811" width="5.5703125" style="258" customWidth="1"/>
    <col min="13812" max="13813" width="0" style="258" hidden="1" customWidth="1"/>
    <col min="13814" max="13814" width="5.5703125" style="258" customWidth="1"/>
    <col min="13815" max="13816" width="0" style="258" hidden="1" customWidth="1"/>
    <col min="13817" max="13823" width="5.5703125" style="258" customWidth="1"/>
    <col min="13824" max="14045" width="9.140625" style="258"/>
    <col min="14046" max="14046" width="32" style="258" bestFit="1" customWidth="1"/>
    <col min="14047" max="14047" width="7.42578125" style="258" customWidth="1"/>
    <col min="14048" max="14049" width="5.5703125" style="258" customWidth="1"/>
    <col min="14050" max="14050" width="7.42578125" style="258" customWidth="1"/>
    <col min="14051" max="14052" width="5.5703125" style="258" customWidth="1"/>
    <col min="14053" max="14053" width="6.7109375" style="258" customWidth="1"/>
    <col min="14054" max="14058" width="5.5703125" style="258" customWidth="1"/>
    <col min="14059" max="14060" width="0" style="258" hidden="1" customWidth="1"/>
    <col min="14061" max="14061" width="5.5703125" style="258" customWidth="1"/>
    <col min="14062" max="14063" width="0" style="258" hidden="1" customWidth="1"/>
    <col min="14064" max="14064" width="5.5703125" style="258" customWidth="1"/>
    <col min="14065" max="14066" width="0" style="258" hidden="1" customWidth="1"/>
    <col min="14067" max="14067" width="5.5703125" style="258" customWidth="1"/>
    <col min="14068" max="14069" width="0" style="258" hidden="1" customWidth="1"/>
    <col min="14070" max="14070" width="5.5703125" style="258" customWidth="1"/>
    <col min="14071" max="14072" width="0" style="258" hidden="1" customWidth="1"/>
    <col min="14073" max="14079" width="5.5703125" style="258" customWidth="1"/>
    <col min="14080" max="14301" width="9.140625" style="258"/>
    <col min="14302" max="14302" width="32" style="258" bestFit="1" customWidth="1"/>
    <col min="14303" max="14303" width="7.42578125" style="258" customWidth="1"/>
    <col min="14304" max="14305" width="5.5703125" style="258" customWidth="1"/>
    <col min="14306" max="14306" width="7.42578125" style="258" customWidth="1"/>
    <col min="14307" max="14308" width="5.5703125" style="258" customWidth="1"/>
    <col min="14309" max="14309" width="6.7109375" style="258" customWidth="1"/>
    <col min="14310" max="14314" width="5.5703125" style="258" customWidth="1"/>
    <col min="14315" max="14316" width="0" style="258" hidden="1" customWidth="1"/>
    <col min="14317" max="14317" width="5.5703125" style="258" customWidth="1"/>
    <col min="14318" max="14319" width="0" style="258" hidden="1" customWidth="1"/>
    <col min="14320" max="14320" width="5.5703125" style="258" customWidth="1"/>
    <col min="14321" max="14322" width="0" style="258" hidden="1" customWidth="1"/>
    <col min="14323" max="14323" width="5.5703125" style="258" customWidth="1"/>
    <col min="14324" max="14325" width="0" style="258" hidden="1" customWidth="1"/>
    <col min="14326" max="14326" width="5.5703125" style="258" customWidth="1"/>
    <col min="14327" max="14328" width="0" style="258" hidden="1" customWidth="1"/>
    <col min="14329" max="14335" width="5.5703125" style="258" customWidth="1"/>
    <col min="14336" max="14557" width="9.140625" style="258"/>
    <col min="14558" max="14558" width="32" style="258" bestFit="1" customWidth="1"/>
    <col min="14559" max="14559" width="7.42578125" style="258" customWidth="1"/>
    <col min="14560" max="14561" width="5.5703125" style="258" customWidth="1"/>
    <col min="14562" max="14562" width="7.42578125" style="258" customWidth="1"/>
    <col min="14563" max="14564" width="5.5703125" style="258" customWidth="1"/>
    <col min="14565" max="14565" width="6.7109375" style="258" customWidth="1"/>
    <col min="14566" max="14570" width="5.5703125" style="258" customWidth="1"/>
    <col min="14571" max="14572" width="0" style="258" hidden="1" customWidth="1"/>
    <col min="14573" max="14573" width="5.5703125" style="258" customWidth="1"/>
    <col min="14574" max="14575" width="0" style="258" hidden="1" customWidth="1"/>
    <col min="14576" max="14576" width="5.5703125" style="258" customWidth="1"/>
    <col min="14577" max="14578" width="0" style="258" hidden="1" customWidth="1"/>
    <col min="14579" max="14579" width="5.5703125" style="258" customWidth="1"/>
    <col min="14580" max="14581" width="0" style="258" hidden="1" customWidth="1"/>
    <col min="14582" max="14582" width="5.5703125" style="258" customWidth="1"/>
    <col min="14583" max="14584" width="0" style="258" hidden="1" customWidth="1"/>
    <col min="14585" max="14591" width="5.5703125" style="258" customWidth="1"/>
    <col min="14592" max="14813" width="9.140625" style="258"/>
    <col min="14814" max="14814" width="32" style="258" bestFit="1" customWidth="1"/>
    <col min="14815" max="14815" width="7.42578125" style="258" customWidth="1"/>
    <col min="14816" max="14817" width="5.5703125" style="258" customWidth="1"/>
    <col min="14818" max="14818" width="7.42578125" style="258" customWidth="1"/>
    <col min="14819" max="14820" width="5.5703125" style="258" customWidth="1"/>
    <col min="14821" max="14821" width="6.7109375" style="258" customWidth="1"/>
    <col min="14822" max="14826" width="5.5703125" style="258" customWidth="1"/>
    <col min="14827" max="14828" width="0" style="258" hidden="1" customWidth="1"/>
    <col min="14829" max="14829" width="5.5703125" style="258" customWidth="1"/>
    <col min="14830" max="14831" width="0" style="258" hidden="1" customWidth="1"/>
    <col min="14832" max="14832" width="5.5703125" style="258" customWidth="1"/>
    <col min="14833" max="14834" width="0" style="258" hidden="1" customWidth="1"/>
    <col min="14835" max="14835" width="5.5703125" style="258" customWidth="1"/>
    <col min="14836" max="14837" width="0" style="258" hidden="1" customWidth="1"/>
    <col min="14838" max="14838" width="5.5703125" style="258" customWidth="1"/>
    <col min="14839" max="14840" width="0" style="258" hidden="1" customWidth="1"/>
    <col min="14841" max="14847" width="5.5703125" style="258" customWidth="1"/>
    <col min="14848" max="15069" width="9.140625" style="258"/>
    <col min="15070" max="15070" width="32" style="258" bestFit="1" customWidth="1"/>
    <col min="15071" max="15071" width="7.42578125" style="258" customWidth="1"/>
    <col min="15072" max="15073" width="5.5703125" style="258" customWidth="1"/>
    <col min="15074" max="15074" width="7.42578125" style="258" customWidth="1"/>
    <col min="15075" max="15076" width="5.5703125" style="258" customWidth="1"/>
    <col min="15077" max="15077" width="6.7109375" style="258" customWidth="1"/>
    <col min="15078" max="15082" width="5.5703125" style="258" customWidth="1"/>
    <col min="15083" max="15084" width="0" style="258" hidden="1" customWidth="1"/>
    <col min="15085" max="15085" width="5.5703125" style="258" customWidth="1"/>
    <col min="15086" max="15087" width="0" style="258" hidden="1" customWidth="1"/>
    <col min="15088" max="15088" width="5.5703125" style="258" customWidth="1"/>
    <col min="15089" max="15090" width="0" style="258" hidden="1" customWidth="1"/>
    <col min="15091" max="15091" width="5.5703125" style="258" customWidth="1"/>
    <col min="15092" max="15093" width="0" style="258" hidden="1" customWidth="1"/>
    <col min="15094" max="15094" width="5.5703125" style="258" customWidth="1"/>
    <col min="15095" max="15096" width="0" style="258" hidden="1" customWidth="1"/>
    <col min="15097" max="15103" width="5.5703125" style="258" customWidth="1"/>
    <col min="15104" max="15325" width="9.140625" style="258"/>
    <col min="15326" max="15326" width="32" style="258" bestFit="1" customWidth="1"/>
    <col min="15327" max="15327" width="7.42578125" style="258" customWidth="1"/>
    <col min="15328" max="15329" width="5.5703125" style="258" customWidth="1"/>
    <col min="15330" max="15330" width="7.42578125" style="258" customWidth="1"/>
    <col min="15331" max="15332" width="5.5703125" style="258" customWidth="1"/>
    <col min="15333" max="15333" width="6.7109375" style="258" customWidth="1"/>
    <col min="15334" max="15338" width="5.5703125" style="258" customWidth="1"/>
    <col min="15339" max="15340" width="0" style="258" hidden="1" customWidth="1"/>
    <col min="15341" max="15341" width="5.5703125" style="258" customWidth="1"/>
    <col min="15342" max="15343" width="0" style="258" hidden="1" customWidth="1"/>
    <col min="15344" max="15344" width="5.5703125" style="258" customWidth="1"/>
    <col min="15345" max="15346" width="0" style="258" hidden="1" customWidth="1"/>
    <col min="15347" max="15347" width="5.5703125" style="258" customWidth="1"/>
    <col min="15348" max="15349" width="0" style="258" hidden="1" customWidth="1"/>
    <col min="15350" max="15350" width="5.5703125" style="258" customWidth="1"/>
    <col min="15351" max="15352" width="0" style="258" hidden="1" customWidth="1"/>
    <col min="15353" max="15359" width="5.5703125" style="258" customWidth="1"/>
    <col min="15360" max="15581" width="9.140625" style="258"/>
    <col min="15582" max="15582" width="32" style="258" bestFit="1" customWidth="1"/>
    <col min="15583" max="15583" width="7.42578125" style="258" customWidth="1"/>
    <col min="15584" max="15585" width="5.5703125" style="258" customWidth="1"/>
    <col min="15586" max="15586" width="7.42578125" style="258" customWidth="1"/>
    <col min="15587" max="15588" width="5.5703125" style="258" customWidth="1"/>
    <col min="15589" max="15589" width="6.7109375" style="258" customWidth="1"/>
    <col min="15590" max="15594" width="5.5703125" style="258" customWidth="1"/>
    <col min="15595" max="15596" width="0" style="258" hidden="1" customWidth="1"/>
    <col min="15597" max="15597" width="5.5703125" style="258" customWidth="1"/>
    <col min="15598" max="15599" width="0" style="258" hidden="1" customWidth="1"/>
    <col min="15600" max="15600" width="5.5703125" style="258" customWidth="1"/>
    <col min="15601" max="15602" width="0" style="258" hidden="1" customWidth="1"/>
    <col min="15603" max="15603" width="5.5703125" style="258" customWidth="1"/>
    <col min="15604" max="15605" width="0" style="258" hidden="1" customWidth="1"/>
    <col min="15606" max="15606" width="5.5703125" style="258" customWidth="1"/>
    <col min="15607" max="15608" width="0" style="258" hidden="1" customWidth="1"/>
    <col min="15609" max="15615" width="5.5703125" style="258" customWidth="1"/>
    <col min="15616" max="15837" width="9.140625" style="258"/>
    <col min="15838" max="15838" width="32" style="258" bestFit="1" customWidth="1"/>
    <col min="15839" max="15839" width="7.42578125" style="258" customWidth="1"/>
    <col min="15840" max="15841" width="5.5703125" style="258" customWidth="1"/>
    <col min="15842" max="15842" width="7.42578125" style="258" customWidth="1"/>
    <col min="15843" max="15844" width="5.5703125" style="258" customWidth="1"/>
    <col min="15845" max="15845" width="6.7109375" style="258" customWidth="1"/>
    <col min="15846" max="15850" width="5.5703125" style="258" customWidth="1"/>
    <col min="15851" max="15852" width="0" style="258" hidden="1" customWidth="1"/>
    <col min="15853" max="15853" width="5.5703125" style="258" customWidth="1"/>
    <col min="15854" max="15855" width="0" style="258" hidden="1" customWidth="1"/>
    <col min="15856" max="15856" width="5.5703125" style="258" customWidth="1"/>
    <col min="15857" max="15858" width="0" style="258" hidden="1" customWidth="1"/>
    <col min="15859" max="15859" width="5.5703125" style="258" customWidth="1"/>
    <col min="15860" max="15861" width="0" style="258" hidden="1" customWidth="1"/>
    <col min="15862" max="15862" width="5.5703125" style="258" customWidth="1"/>
    <col min="15863" max="15864" width="0" style="258" hidden="1" customWidth="1"/>
    <col min="15865" max="15871" width="5.5703125" style="258" customWidth="1"/>
    <col min="15872" max="16093" width="9.140625" style="258"/>
    <col min="16094" max="16094" width="32" style="258" bestFit="1" customWidth="1"/>
    <col min="16095" max="16095" width="7.42578125" style="258" customWidth="1"/>
    <col min="16096" max="16097" width="5.5703125" style="258" customWidth="1"/>
    <col min="16098" max="16098" width="7.42578125" style="258" customWidth="1"/>
    <col min="16099" max="16100" width="5.5703125" style="258" customWidth="1"/>
    <col min="16101" max="16101" width="6.7109375" style="258" customWidth="1"/>
    <col min="16102" max="16106" width="5.5703125" style="258" customWidth="1"/>
    <col min="16107" max="16108" width="0" style="258" hidden="1" customWidth="1"/>
    <col min="16109" max="16109" width="5.5703125" style="258" customWidth="1"/>
    <col min="16110" max="16111" width="0" style="258" hidden="1" customWidth="1"/>
    <col min="16112" max="16112" width="5.5703125" style="258" customWidth="1"/>
    <col min="16113" max="16114" width="0" style="258" hidden="1" customWidth="1"/>
    <col min="16115" max="16115" width="5.5703125" style="258" customWidth="1"/>
    <col min="16116" max="16117" width="0" style="258" hidden="1" customWidth="1"/>
    <col min="16118" max="16118" width="5.5703125" style="258" customWidth="1"/>
    <col min="16119" max="16120" width="0" style="258" hidden="1" customWidth="1"/>
    <col min="16121" max="16127" width="5.5703125" style="258" customWidth="1"/>
    <col min="16128" max="16384" width="9.140625" style="258"/>
  </cols>
  <sheetData>
    <row r="1" spans="2:17" s="246" customFormat="1" ht="15" x14ac:dyDescent="0.25">
      <c r="B1" s="245" t="str">
        <f>+ce!B1</f>
        <v>NOME COOP</v>
      </c>
      <c r="C1" s="245"/>
    </row>
    <row r="2" spans="2:17" s="246" customFormat="1" ht="20.25" customHeight="1" x14ac:dyDescent="0.25">
      <c r="B2" s="247"/>
      <c r="C2" s="247"/>
    </row>
    <row r="3" spans="2:17" s="250" customFormat="1" ht="10.5" x14ac:dyDescent="0.25">
      <c r="B3" s="248" t="s">
        <v>2</v>
      </c>
      <c r="C3" s="248"/>
      <c r="D3" s="249">
        <f>+ce!D3</f>
        <v>0</v>
      </c>
      <c r="E3" s="249"/>
      <c r="F3" s="249">
        <f>+ce!F3</f>
        <v>1</v>
      </c>
      <c r="G3" s="249"/>
      <c r="H3" s="249">
        <f>+ce!H3</f>
        <v>2</v>
      </c>
      <c r="I3" s="249"/>
      <c r="J3" s="249">
        <f>+ce!J3</f>
        <v>3</v>
      </c>
      <c r="K3" s="249"/>
      <c r="L3" s="249"/>
      <c r="M3" s="249"/>
      <c r="N3" s="401" t="s">
        <v>249</v>
      </c>
      <c r="O3" s="401"/>
      <c r="P3" s="401"/>
    </row>
    <row r="4" spans="2:17" s="198" customFormat="1" ht="11.25" x14ac:dyDescent="0.15">
      <c r="B4" s="188" t="s">
        <v>258</v>
      </c>
      <c r="C4" s="251" t="s">
        <v>3</v>
      </c>
      <c r="D4" s="292">
        <f>+ce!D4</f>
        <v>2021</v>
      </c>
      <c r="E4" s="293" t="s">
        <v>3</v>
      </c>
      <c r="F4" s="292">
        <f>+ce!F4</f>
        <v>2022</v>
      </c>
      <c r="G4" s="293" t="s">
        <v>3</v>
      </c>
      <c r="H4" s="292">
        <f>+ce!H4</f>
        <v>2023</v>
      </c>
      <c r="I4" s="293" t="s">
        <v>3</v>
      </c>
      <c r="J4" s="292">
        <f>+ce!J4</f>
        <v>2024</v>
      </c>
      <c r="K4" s="293" t="s">
        <v>3</v>
      </c>
      <c r="L4" s="294"/>
      <c r="M4" s="293"/>
      <c r="N4" s="292" t="str">
        <f>+ce!N4</f>
        <v>20xx</v>
      </c>
      <c r="O4" s="294" t="s">
        <v>3</v>
      </c>
      <c r="P4" s="292" t="str">
        <f>+ce!P4</f>
        <v>20xx</v>
      </c>
    </row>
    <row r="5" spans="2:17" s="255" customFormat="1" ht="9" x14ac:dyDescent="0.25">
      <c r="B5" s="252"/>
      <c r="C5" s="252"/>
      <c r="D5" s="253"/>
      <c r="E5" s="254"/>
      <c r="F5" s="253"/>
      <c r="G5" s="254"/>
      <c r="H5" s="253"/>
      <c r="I5" s="254"/>
      <c r="J5" s="253"/>
      <c r="K5" s="254"/>
      <c r="M5" s="254"/>
      <c r="N5" s="253"/>
      <c r="P5" s="253"/>
    </row>
    <row r="6" spans="2:17" x14ac:dyDescent="0.25">
      <c r="B6" s="250" t="s">
        <v>21</v>
      </c>
      <c r="C6" s="250"/>
      <c r="D6" s="256">
        <v>0</v>
      </c>
      <c r="E6" s="257"/>
      <c r="F6" s="256">
        <v>0</v>
      </c>
      <c r="G6" s="257"/>
      <c r="H6" s="256">
        <v>0</v>
      </c>
      <c r="I6" s="257"/>
      <c r="J6" s="256">
        <v>0</v>
      </c>
      <c r="K6" s="257"/>
      <c r="M6" s="257"/>
      <c r="N6" s="256">
        <v>0</v>
      </c>
      <c r="P6" s="256">
        <v>0</v>
      </c>
    </row>
    <row r="7" spans="2:17" x14ac:dyDescent="0.25">
      <c r="D7" s="260"/>
      <c r="F7" s="260"/>
      <c r="H7" s="260"/>
      <c r="J7" s="260"/>
      <c r="N7" s="260"/>
      <c r="O7" s="262"/>
      <c r="P7" s="260"/>
      <c r="Q7" s="262"/>
    </row>
    <row r="8" spans="2:17" x14ac:dyDescent="0.25">
      <c r="B8" s="250" t="s">
        <v>225</v>
      </c>
      <c r="C8" s="250"/>
      <c r="D8" s="295">
        <f>SUM(D9:D15)</f>
        <v>1</v>
      </c>
      <c r="E8" s="296"/>
      <c r="F8" s="295">
        <f>SUM(F9:F15)</f>
        <v>1</v>
      </c>
      <c r="G8" s="296"/>
      <c r="H8" s="295">
        <f>SUM(H9:H15)</f>
        <v>1</v>
      </c>
      <c r="I8" s="296"/>
      <c r="J8" s="295">
        <f>SUM(J9:J15)</f>
        <v>1</v>
      </c>
      <c r="K8" s="296"/>
      <c r="L8" s="297"/>
      <c r="M8" s="296"/>
      <c r="N8" s="295">
        <f>SUM(N9:N15)</f>
        <v>1</v>
      </c>
      <c r="O8" s="298"/>
      <c r="P8" s="295">
        <f>SUM(P9:P15)</f>
        <v>1</v>
      </c>
      <c r="Q8" s="262"/>
    </row>
    <row r="9" spans="2:17" outlineLevel="1" x14ac:dyDescent="0.25">
      <c r="B9" s="264" t="s">
        <v>264</v>
      </c>
      <c r="C9" s="264"/>
      <c r="D9" s="265">
        <v>0</v>
      </c>
      <c r="F9" s="302">
        <f>+D9</f>
        <v>0</v>
      </c>
      <c r="H9" s="302">
        <f>+F9</f>
        <v>0</v>
      </c>
      <c r="J9" s="302">
        <f>+H9</f>
        <v>0</v>
      </c>
      <c r="N9" s="265">
        <v>0</v>
      </c>
      <c r="O9" s="266"/>
      <c r="P9" s="265">
        <v>0</v>
      </c>
      <c r="Q9" s="266"/>
    </row>
    <row r="10" spans="2:17" outlineLevel="1" x14ac:dyDescent="0.25">
      <c r="B10" s="267" t="s">
        <v>265</v>
      </c>
      <c r="C10" s="264"/>
      <c r="D10" s="265">
        <v>0</v>
      </c>
      <c r="F10" s="302">
        <f>+D10</f>
        <v>0</v>
      </c>
      <c r="H10" s="302">
        <f>+F10</f>
        <v>0</v>
      </c>
      <c r="J10" s="302">
        <f>+H10</f>
        <v>0</v>
      </c>
      <c r="N10" s="265">
        <v>0</v>
      </c>
      <c r="O10" s="266"/>
      <c r="P10" s="265">
        <v>0</v>
      </c>
      <c r="Q10" s="266"/>
    </row>
    <row r="11" spans="2:17" outlineLevel="1" x14ac:dyDescent="0.25">
      <c r="B11" s="267" t="s">
        <v>266</v>
      </c>
      <c r="C11" s="267"/>
      <c r="D11" s="265">
        <v>1</v>
      </c>
      <c r="F11" s="302">
        <f>+D11</f>
        <v>1</v>
      </c>
      <c r="H11" s="302">
        <f>+F11</f>
        <v>1</v>
      </c>
      <c r="J11" s="302">
        <f>+H11</f>
        <v>1</v>
      </c>
      <c r="N11" s="265">
        <v>1</v>
      </c>
      <c r="O11" s="266"/>
      <c r="P11" s="265">
        <v>1</v>
      </c>
      <c r="Q11" s="266"/>
    </row>
    <row r="12" spans="2:17" outlineLevel="1" x14ac:dyDescent="0.25">
      <c r="B12" s="264" t="s">
        <v>270</v>
      </c>
      <c r="C12" s="264"/>
      <c r="D12" s="265">
        <v>0</v>
      </c>
      <c r="F12" s="302">
        <f>+D12</f>
        <v>0</v>
      </c>
      <c r="H12" s="302">
        <f>+F12</f>
        <v>0</v>
      </c>
      <c r="J12" s="302">
        <f>+H12</f>
        <v>0</v>
      </c>
      <c r="N12" s="265">
        <v>0</v>
      </c>
      <c r="O12" s="262"/>
      <c r="P12" s="265">
        <v>0</v>
      </c>
      <c r="Q12" s="262"/>
    </row>
    <row r="13" spans="2:17" outlineLevel="1" x14ac:dyDescent="0.25">
      <c r="B13" s="250" t="s">
        <v>268</v>
      </c>
      <c r="C13" s="264"/>
      <c r="D13" s="329"/>
      <c r="F13" s="265">
        <v>0</v>
      </c>
      <c r="H13" s="302">
        <f>+F13</f>
        <v>0</v>
      </c>
      <c r="J13" s="302">
        <f>+H13</f>
        <v>0</v>
      </c>
      <c r="N13" s="329"/>
      <c r="O13" s="262"/>
      <c r="P13" s="329"/>
      <c r="Q13" s="262"/>
    </row>
    <row r="14" spans="2:17" outlineLevel="1" x14ac:dyDescent="0.25">
      <c r="B14" s="250" t="s">
        <v>269</v>
      </c>
      <c r="C14" s="264"/>
      <c r="D14" s="329"/>
      <c r="F14" s="265">
        <v>0</v>
      </c>
      <c r="H14" s="265">
        <v>0</v>
      </c>
      <c r="J14" s="265">
        <v>0</v>
      </c>
      <c r="N14" s="329"/>
      <c r="O14" s="262"/>
      <c r="P14" s="329"/>
      <c r="Q14" s="262"/>
    </row>
    <row r="15" spans="2:17" s="271" customFormat="1" outlineLevel="1" x14ac:dyDescent="0.25">
      <c r="B15" s="268" t="s">
        <v>267</v>
      </c>
      <c r="C15" s="269"/>
      <c r="D15" s="270">
        <f>-ce!D26</f>
        <v>0</v>
      </c>
      <c r="E15" s="263"/>
      <c r="F15" s="299">
        <f>-ce!F26</f>
        <v>0</v>
      </c>
      <c r="G15" s="296"/>
      <c r="H15" s="299">
        <f>F15-ce!H26</f>
        <v>0</v>
      </c>
      <c r="I15" s="296"/>
      <c r="J15" s="299">
        <f>+H15-ce!J26</f>
        <v>0</v>
      </c>
      <c r="K15" s="296"/>
      <c r="L15" s="300"/>
      <c r="M15" s="296"/>
      <c r="N15" s="299"/>
      <c r="O15" s="301"/>
      <c r="P15" s="299"/>
      <c r="Q15" s="266"/>
    </row>
    <row r="16" spans="2:17" s="271" customFormat="1" x14ac:dyDescent="0.25">
      <c r="B16" s="269"/>
      <c r="C16" s="269"/>
      <c r="D16" s="270"/>
      <c r="E16" s="263"/>
      <c r="F16" s="270"/>
      <c r="G16" s="263"/>
      <c r="H16" s="270"/>
      <c r="I16" s="263"/>
      <c r="J16" s="270"/>
      <c r="K16" s="263"/>
      <c r="M16" s="263"/>
      <c r="N16" s="270"/>
      <c r="O16" s="262"/>
      <c r="P16" s="270"/>
      <c r="Q16" s="262"/>
    </row>
    <row r="17" spans="2:17" x14ac:dyDescent="0.25">
      <c r="B17" s="250" t="s">
        <v>226</v>
      </c>
      <c r="C17" s="250"/>
      <c r="D17" s="295">
        <f>+D18+D19</f>
        <v>0</v>
      </c>
      <c r="E17" s="263"/>
      <c r="F17" s="295">
        <f>+F18+F19</f>
        <v>0</v>
      </c>
      <c r="G17" s="263"/>
      <c r="H17" s="295">
        <f>+H18+H19</f>
        <v>0</v>
      </c>
      <c r="I17" s="263"/>
      <c r="J17" s="295">
        <f>+J18+J19</f>
        <v>0</v>
      </c>
      <c r="K17" s="263"/>
      <c r="M17" s="263"/>
      <c r="N17" s="295">
        <f>+N18+N19</f>
        <v>0</v>
      </c>
      <c r="O17" s="262"/>
      <c r="P17" s="295">
        <f>+P18+P19</f>
        <v>0</v>
      </c>
      <c r="Q17" s="262"/>
    </row>
    <row r="18" spans="2:17" x14ac:dyDescent="0.25">
      <c r="B18" s="264" t="s">
        <v>22</v>
      </c>
      <c r="C18" s="264"/>
      <c r="D18" s="265">
        <v>0</v>
      </c>
      <c r="F18" s="265">
        <v>0</v>
      </c>
      <c r="H18" s="265">
        <v>0</v>
      </c>
      <c r="J18" s="265">
        <v>0</v>
      </c>
      <c r="N18" s="265">
        <v>0</v>
      </c>
      <c r="O18" s="262"/>
      <c r="P18" s="265">
        <v>0</v>
      </c>
      <c r="Q18" s="262"/>
    </row>
    <row r="19" spans="2:17" x14ac:dyDescent="0.25">
      <c r="B19" s="264" t="s">
        <v>23</v>
      </c>
      <c r="C19" s="264"/>
      <c r="D19" s="265">
        <v>0</v>
      </c>
      <c r="F19" s="265">
        <v>0</v>
      </c>
      <c r="H19" s="265">
        <v>0</v>
      </c>
      <c r="J19" s="265">
        <v>0</v>
      </c>
      <c r="N19" s="265">
        <v>0</v>
      </c>
      <c r="O19" s="262"/>
      <c r="P19" s="265">
        <v>0</v>
      </c>
      <c r="Q19" s="262"/>
    </row>
    <row r="20" spans="2:17" x14ac:dyDescent="0.25">
      <c r="D20" s="260"/>
      <c r="F20" s="260"/>
      <c r="H20" s="260"/>
      <c r="J20" s="260"/>
      <c r="N20" s="260"/>
      <c r="O20" s="262"/>
      <c r="P20" s="260"/>
      <c r="Q20" s="262"/>
    </row>
    <row r="21" spans="2:17" x14ac:dyDescent="0.25">
      <c r="B21" s="250" t="s">
        <v>24</v>
      </c>
      <c r="C21" s="250"/>
      <c r="D21" s="295">
        <f>+D24+D25+D26+D27+D28+D29+D30+D31</f>
        <v>2</v>
      </c>
      <c r="E21" s="305"/>
      <c r="F21" s="295">
        <f>+F24+F25+F26+F27+F28+F29+F30+F31</f>
        <v>3</v>
      </c>
      <c r="G21" s="305"/>
      <c r="H21" s="295">
        <f>+H24+H25+H26+H27+H28+H29+H30+H31</f>
        <v>4</v>
      </c>
      <c r="I21" s="305"/>
      <c r="J21" s="295">
        <f>+J24+J25+J26+J27+J28+J29+J30+J31</f>
        <v>5</v>
      </c>
      <c r="K21" s="305"/>
      <c r="L21" s="297"/>
      <c r="M21" s="305"/>
      <c r="N21" s="295">
        <f>+N24+N25+N26+N27+N28+N29+N30+N31</f>
        <v>3</v>
      </c>
      <c r="O21" s="298"/>
      <c r="P21" s="295">
        <f>+P24+P25+P26+P27+P28+P29+P30+P31</f>
        <v>3</v>
      </c>
      <c r="Q21" s="262"/>
    </row>
    <row r="22" spans="2:17" outlineLevel="1" x14ac:dyDescent="0.25">
      <c r="B22" s="264" t="s">
        <v>215</v>
      </c>
      <c r="C22" s="264"/>
      <c r="D22" s="265">
        <v>0</v>
      </c>
      <c r="E22" s="263"/>
      <c r="F22" s="265">
        <v>1</v>
      </c>
      <c r="G22" s="263"/>
      <c r="H22" s="265">
        <v>2</v>
      </c>
      <c r="I22" s="263"/>
      <c r="J22" s="265">
        <v>3</v>
      </c>
      <c r="K22" s="263"/>
      <c r="M22" s="263"/>
      <c r="N22" s="265">
        <v>1</v>
      </c>
      <c r="O22" s="272"/>
      <c r="P22" s="265">
        <v>1</v>
      </c>
      <c r="Q22" s="272"/>
    </row>
    <row r="23" spans="2:17" outlineLevel="1" x14ac:dyDescent="0.25">
      <c r="B23" s="264" t="s">
        <v>215</v>
      </c>
      <c r="C23" s="264"/>
      <c r="D23" s="265">
        <v>0</v>
      </c>
      <c r="E23" s="263"/>
      <c r="F23" s="265">
        <v>0</v>
      </c>
      <c r="G23" s="263"/>
      <c r="H23" s="265">
        <v>0</v>
      </c>
      <c r="I23" s="263"/>
      <c r="J23" s="265">
        <v>0</v>
      </c>
      <c r="K23" s="263"/>
      <c r="M23" s="263"/>
      <c r="N23" s="265">
        <v>0</v>
      </c>
      <c r="O23" s="272"/>
      <c r="P23" s="265">
        <v>0</v>
      </c>
      <c r="Q23" s="272"/>
    </row>
    <row r="24" spans="2:17" x14ac:dyDescent="0.25">
      <c r="B24" s="264" t="s">
        <v>210</v>
      </c>
      <c r="C24" s="264"/>
      <c r="D24" s="303">
        <f>+D23+D22</f>
        <v>0</v>
      </c>
      <c r="E24" s="296"/>
      <c r="F24" s="303">
        <f>+F23+F22</f>
        <v>1</v>
      </c>
      <c r="G24" s="296"/>
      <c r="H24" s="303">
        <f>+H23+H22</f>
        <v>2</v>
      </c>
      <c r="I24" s="296"/>
      <c r="J24" s="303">
        <f>+J23+J22</f>
        <v>3</v>
      </c>
      <c r="K24" s="296"/>
      <c r="L24" s="297"/>
      <c r="M24" s="296"/>
      <c r="N24" s="303">
        <f>+N23+N22</f>
        <v>1</v>
      </c>
      <c r="O24" s="304"/>
      <c r="P24" s="303">
        <f>+P23+P22</f>
        <v>1</v>
      </c>
      <c r="Q24" s="272"/>
    </row>
    <row r="25" spans="2:17" s="271" customFormat="1" x14ac:dyDescent="0.25">
      <c r="B25" s="264" t="s">
        <v>31</v>
      </c>
      <c r="C25" s="264"/>
      <c r="D25" s="265">
        <v>1</v>
      </c>
      <c r="E25" s="263"/>
      <c r="F25" s="265">
        <v>1</v>
      </c>
      <c r="G25" s="263"/>
      <c r="H25" s="265">
        <v>1</v>
      </c>
      <c r="I25" s="263"/>
      <c r="J25" s="265">
        <v>1</v>
      </c>
      <c r="K25" s="263"/>
      <c r="M25" s="263"/>
      <c r="N25" s="265">
        <v>1</v>
      </c>
      <c r="P25" s="265">
        <v>1</v>
      </c>
    </row>
    <row r="26" spans="2:17" s="271" customFormat="1" outlineLevel="1" x14ac:dyDescent="0.25">
      <c r="B26" s="264" t="s">
        <v>228</v>
      </c>
      <c r="C26" s="264"/>
      <c r="D26" s="265">
        <v>0</v>
      </c>
      <c r="E26" s="263"/>
      <c r="F26" s="265">
        <v>0</v>
      </c>
      <c r="G26" s="263"/>
      <c r="H26" s="265">
        <v>0</v>
      </c>
      <c r="I26" s="263"/>
      <c r="J26" s="265">
        <v>0</v>
      </c>
      <c r="K26" s="263"/>
      <c r="M26" s="263"/>
      <c r="N26" s="265">
        <v>0</v>
      </c>
      <c r="P26" s="265">
        <v>0</v>
      </c>
    </row>
    <row r="27" spans="2:17" s="271" customFormat="1" outlineLevel="1" x14ac:dyDescent="0.25">
      <c r="B27" s="264" t="s">
        <v>165</v>
      </c>
      <c r="C27" s="264"/>
      <c r="D27" s="265">
        <v>0</v>
      </c>
      <c r="E27" s="263"/>
      <c r="F27" s="265">
        <v>0</v>
      </c>
      <c r="G27" s="263"/>
      <c r="H27" s="265">
        <v>0</v>
      </c>
      <c r="I27" s="263"/>
      <c r="J27" s="265">
        <v>0</v>
      </c>
      <c r="K27" s="263"/>
      <c r="M27" s="263"/>
      <c r="N27" s="265">
        <v>0</v>
      </c>
      <c r="P27" s="265">
        <v>0</v>
      </c>
    </row>
    <row r="28" spans="2:17" x14ac:dyDescent="0.25">
      <c r="B28" s="264" t="s">
        <v>30</v>
      </c>
      <c r="C28" s="264"/>
      <c r="D28" s="265">
        <v>0</v>
      </c>
      <c r="F28" s="265">
        <v>0</v>
      </c>
      <c r="H28" s="265">
        <v>0</v>
      </c>
      <c r="J28" s="265">
        <v>0</v>
      </c>
      <c r="N28" s="265">
        <v>0</v>
      </c>
      <c r="P28" s="265">
        <v>0</v>
      </c>
    </row>
    <row r="29" spans="2:17" ht="14.25" x14ac:dyDescent="0.25">
      <c r="B29" s="264" t="s">
        <v>240</v>
      </c>
      <c r="C29" s="264"/>
      <c r="D29" s="265">
        <v>0</v>
      </c>
      <c r="F29" s="265">
        <v>0</v>
      </c>
      <c r="H29" s="265">
        <v>0</v>
      </c>
      <c r="J29" s="265">
        <v>0</v>
      </c>
      <c r="N29" s="265">
        <v>0</v>
      </c>
      <c r="O29" s="274"/>
      <c r="P29" s="265">
        <v>0</v>
      </c>
      <c r="Q29" s="274"/>
    </row>
    <row r="30" spans="2:17" ht="14.25" outlineLevel="1" x14ac:dyDescent="0.25">
      <c r="B30" s="264" t="s">
        <v>209</v>
      </c>
      <c r="C30" s="264"/>
      <c r="D30" s="265">
        <v>0</v>
      </c>
      <c r="F30" s="265">
        <v>0</v>
      </c>
      <c r="H30" s="265">
        <v>0</v>
      </c>
      <c r="J30" s="265">
        <v>0</v>
      </c>
      <c r="N30" s="265">
        <v>0</v>
      </c>
      <c r="O30" s="274"/>
      <c r="P30" s="265">
        <v>0</v>
      </c>
      <c r="Q30" s="274"/>
    </row>
    <row r="31" spans="2:17" s="271" customFormat="1" ht="14.25" x14ac:dyDescent="0.25">
      <c r="B31" s="264" t="s">
        <v>32</v>
      </c>
      <c r="C31" s="264"/>
      <c r="D31" s="265">
        <v>1</v>
      </c>
      <c r="E31" s="263"/>
      <c r="F31" s="265">
        <v>1</v>
      </c>
      <c r="G31" s="263"/>
      <c r="H31" s="265">
        <v>1</v>
      </c>
      <c r="I31" s="263"/>
      <c r="J31" s="265">
        <v>1</v>
      </c>
      <c r="K31" s="263"/>
      <c r="M31" s="263"/>
      <c r="N31" s="265">
        <v>1</v>
      </c>
      <c r="O31" s="275"/>
      <c r="P31" s="265">
        <v>1</v>
      </c>
      <c r="Q31" s="275"/>
    </row>
    <row r="32" spans="2:17" ht="14.25" x14ac:dyDescent="0.25">
      <c r="B32" s="276" t="s">
        <v>216</v>
      </c>
      <c r="C32" s="250"/>
      <c r="D32" s="295">
        <f>+D21+D17+D8+D6</f>
        <v>3</v>
      </c>
      <c r="E32" s="305"/>
      <c r="F32" s="295">
        <f>+F21+F17+F8+F6</f>
        <v>4</v>
      </c>
      <c r="G32" s="305"/>
      <c r="H32" s="295">
        <f>+H21+H17+H8+H6</f>
        <v>5</v>
      </c>
      <c r="I32" s="305"/>
      <c r="J32" s="295">
        <f>+J21+J17+J8+J6</f>
        <v>6</v>
      </c>
      <c r="K32" s="305"/>
      <c r="L32" s="297"/>
      <c r="M32" s="305"/>
      <c r="N32" s="295">
        <f>+N21+N17+N8+N6</f>
        <v>4</v>
      </c>
      <c r="O32" s="306"/>
      <c r="P32" s="295">
        <f>+P21+P17+P8+P6</f>
        <v>4</v>
      </c>
      <c r="Q32" s="274"/>
    </row>
    <row r="33" spans="2:17" ht="14.25" outlineLevel="1" x14ac:dyDescent="0.25">
      <c r="B33" s="264"/>
      <c r="C33" s="264"/>
      <c r="D33" s="273"/>
      <c r="E33" s="263"/>
      <c r="F33" s="273"/>
      <c r="G33" s="263"/>
      <c r="H33" s="273"/>
      <c r="I33" s="263"/>
      <c r="J33" s="273"/>
      <c r="K33" s="263"/>
      <c r="M33" s="263"/>
      <c r="N33" s="273"/>
      <c r="O33" s="274"/>
      <c r="P33" s="273"/>
      <c r="Q33" s="274"/>
    </row>
    <row r="34" spans="2:17" ht="14.25" outlineLevel="1" x14ac:dyDescent="0.25">
      <c r="B34" s="277" t="s">
        <v>59</v>
      </c>
      <c r="C34" s="278"/>
      <c r="D34" s="307">
        <f>+D32-D66</f>
        <v>0</v>
      </c>
      <c r="E34" s="308"/>
      <c r="F34" s="307">
        <f>+F32-F66</f>
        <v>0</v>
      </c>
      <c r="G34" s="308"/>
      <c r="H34" s="307">
        <f>+H32-H66</f>
        <v>0</v>
      </c>
      <c r="I34" s="308"/>
      <c r="J34" s="309">
        <f>+J32-J66</f>
        <v>0</v>
      </c>
      <c r="K34" s="310"/>
      <c r="L34" s="297"/>
      <c r="M34" s="311"/>
      <c r="N34" s="309">
        <f>+N32-N66</f>
        <v>0</v>
      </c>
      <c r="O34" s="306"/>
      <c r="P34" s="309">
        <f>+P32-P66</f>
        <v>0</v>
      </c>
      <c r="Q34" s="274"/>
    </row>
    <row r="35" spans="2:17" ht="14.25" x14ac:dyDescent="0.25">
      <c r="B35" s="264"/>
      <c r="C35" s="264"/>
      <c r="D35" s="273"/>
      <c r="E35" s="263"/>
      <c r="F35" s="273"/>
      <c r="G35" s="263"/>
      <c r="H35" s="273"/>
      <c r="I35" s="263"/>
      <c r="J35" s="273"/>
      <c r="K35" s="263"/>
      <c r="M35" s="263"/>
      <c r="N35" s="273"/>
      <c r="O35" s="274"/>
      <c r="P35" s="273"/>
      <c r="Q35" s="274"/>
    </row>
    <row r="36" spans="2:17" ht="14.25" x14ac:dyDescent="0.25">
      <c r="B36" s="250" t="s">
        <v>26</v>
      </c>
      <c r="C36" s="250"/>
      <c r="D36" s="295">
        <f>+D37+D41+D42+D43</f>
        <v>2</v>
      </c>
      <c r="E36" s="305"/>
      <c r="F36" s="295">
        <f>+F37+F41+F42+F43</f>
        <v>3</v>
      </c>
      <c r="G36" s="305"/>
      <c r="H36" s="295">
        <f>+H37+H41+H42+H43</f>
        <v>4</v>
      </c>
      <c r="I36" s="305"/>
      <c r="J36" s="295">
        <f>+J37+J41+J42+J43</f>
        <v>5</v>
      </c>
      <c r="K36" s="305"/>
      <c r="L36" s="297"/>
      <c r="M36" s="305"/>
      <c r="N36" s="295">
        <f>+N37+N41+N42+N43</f>
        <v>2</v>
      </c>
      <c r="O36" s="312"/>
      <c r="P36" s="295">
        <f>+P37+P41+P42+P43</f>
        <v>2</v>
      </c>
      <c r="Q36" s="274"/>
    </row>
    <row r="37" spans="2:17" ht="14.25" x14ac:dyDescent="0.25">
      <c r="B37" s="259" t="s">
        <v>27</v>
      </c>
      <c r="D37" s="312">
        <f>+D38+D39+D40</f>
        <v>1</v>
      </c>
      <c r="E37" s="313"/>
      <c r="F37" s="312">
        <f>+F38+F39+F40</f>
        <v>1</v>
      </c>
      <c r="G37" s="313"/>
      <c r="H37" s="312">
        <f>+H38+H39+H40</f>
        <v>1</v>
      </c>
      <c r="I37" s="313"/>
      <c r="J37" s="312">
        <f>+J38+J39+J40</f>
        <v>1</v>
      </c>
      <c r="K37" s="313"/>
      <c r="L37" s="297"/>
      <c r="M37" s="313"/>
      <c r="N37" s="312">
        <f>+N38+N39+N40</f>
        <v>1</v>
      </c>
      <c r="O37" s="306"/>
      <c r="P37" s="312">
        <f>+P38+P39+P40</f>
        <v>1</v>
      </c>
      <c r="Q37" s="274"/>
    </row>
    <row r="38" spans="2:17" s="280" customFormat="1" ht="14.25" x14ac:dyDescent="0.25">
      <c r="B38" s="250" t="s">
        <v>204</v>
      </c>
      <c r="C38" s="250"/>
      <c r="D38" s="265">
        <v>1</v>
      </c>
      <c r="E38" s="279"/>
      <c r="F38" s="265">
        <v>1</v>
      </c>
      <c r="G38" s="279"/>
      <c r="H38" s="265">
        <v>1</v>
      </c>
      <c r="I38" s="279"/>
      <c r="J38" s="265">
        <v>1</v>
      </c>
      <c r="K38" s="279"/>
      <c r="M38" s="279"/>
      <c r="N38" s="265">
        <v>1</v>
      </c>
      <c r="O38" s="274"/>
      <c r="P38" s="265">
        <v>1</v>
      </c>
      <c r="Q38" s="274"/>
    </row>
    <row r="39" spans="2:17" s="280" customFormat="1" ht="14.25" x14ac:dyDescent="0.25">
      <c r="B39" s="250" t="s">
        <v>205</v>
      </c>
      <c r="C39" s="250"/>
      <c r="D39" s="265">
        <v>0</v>
      </c>
      <c r="E39" s="279"/>
      <c r="F39" s="265">
        <v>0</v>
      </c>
      <c r="G39" s="279"/>
      <c r="H39" s="265">
        <v>0</v>
      </c>
      <c r="I39" s="279"/>
      <c r="J39" s="265">
        <v>0</v>
      </c>
      <c r="K39" s="279"/>
      <c r="M39" s="279"/>
      <c r="N39" s="265">
        <v>0</v>
      </c>
      <c r="O39" s="274"/>
      <c r="P39" s="265">
        <v>0</v>
      </c>
      <c r="Q39" s="274"/>
    </row>
    <row r="40" spans="2:17" s="280" customFormat="1" ht="14.25" x14ac:dyDescent="0.25">
      <c r="B40" s="250" t="s">
        <v>29</v>
      </c>
      <c r="C40" s="250"/>
      <c r="D40" s="265">
        <v>0</v>
      </c>
      <c r="E40" s="279"/>
      <c r="F40" s="265">
        <v>0</v>
      </c>
      <c r="G40" s="279"/>
      <c r="H40" s="265">
        <v>0</v>
      </c>
      <c r="I40" s="279"/>
      <c r="J40" s="265">
        <v>0</v>
      </c>
      <c r="K40" s="279"/>
      <c r="M40" s="279"/>
      <c r="N40" s="265">
        <v>0</v>
      </c>
      <c r="O40" s="274"/>
      <c r="P40" s="265">
        <v>0</v>
      </c>
      <c r="Q40" s="274"/>
    </row>
    <row r="41" spans="2:17" s="280" customFormat="1" ht="14.25" x14ac:dyDescent="0.25">
      <c r="B41" s="259" t="s">
        <v>25</v>
      </c>
      <c r="C41" s="250"/>
      <c r="D41" s="265">
        <v>0</v>
      </c>
      <c r="E41" s="279"/>
      <c r="F41" s="302">
        <f>+D41</f>
        <v>0</v>
      </c>
      <c r="G41" s="311"/>
      <c r="H41" s="302">
        <f>+F41</f>
        <v>0</v>
      </c>
      <c r="I41" s="311"/>
      <c r="J41" s="302">
        <f>+H41</f>
        <v>0</v>
      </c>
      <c r="K41" s="279"/>
      <c r="M41" s="279"/>
      <c r="N41" s="265">
        <v>0</v>
      </c>
      <c r="O41" s="274"/>
      <c r="P41" s="265">
        <v>0</v>
      </c>
      <c r="Q41" s="274"/>
    </row>
    <row r="42" spans="2:17" ht="14.25" x14ac:dyDescent="0.25">
      <c r="B42" s="259" t="s">
        <v>211</v>
      </c>
      <c r="D42" s="265">
        <v>0</v>
      </c>
      <c r="F42" s="302">
        <f>+D42+D43</f>
        <v>1</v>
      </c>
      <c r="G42" s="313"/>
      <c r="H42" s="302">
        <f>+F42+F43</f>
        <v>2</v>
      </c>
      <c r="I42" s="313"/>
      <c r="J42" s="302">
        <f>+H42+H43</f>
        <v>3</v>
      </c>
      <c r="N42" s="265">
        <v>0</v>
      </c>
      <c r="O42" s="274"/>
      <c r="P42" s="265">
        <v>0</v>
      </c>
      <c r="Q42" s="274"/>
    </row>
    <row r="43" spans="2:17" ht="14.25" x14ac:dyDescent="0.25">
      <c r="B43" s="259" t="s">
        <v>28</v>
      </c>
      <c r="D43" s="314">
        <f>+ce!D42</f>
        <v>1</v>
      </c>
      <c r="E43" s="313"/>
      <c r="F43" s="314">
        <f>+ce!F42</f>
        <v>1</v>
      </c>
      <c r="G43" s="313"/>
      <c r="H43" s="314">
        <f>+ce!H42</f>
        <v>1</v>
      </c>
      <c r="I43" s="313"/>
      <c r="J43" s="314">
        <f>+ce!J42</f>
        <v>1</v>
      </c>
      <c r="K43" s="313"/>
      <c r="L43" s="297"/>
      <c r="M43" s="313"/>
      <c r="N43" s="314">
        <f>+ce!N42</f>
        <v>1</v>
      </c>
      <c r="O43" s="315"/>
      <c r="P43" s="314">
        <f>+ce!P42</f>
        <v>1</v>
      </c>
      <c r="Q43" s="281"/>
    </row>
    <row r="44" spans="2:17" ht="14.25" x14ac:dyDescent="0.25">
      <c r="O44" s="281"/>
      <c r="Q44" s="281"/>
    </row>
    <row r="45" spans="2:17" x14ac:dyDescent="0.25">
      <c r="B45" s="250" t="s">
        <v>56</v>
      </c>
      <c r="C45" s="250"/>
      <c r="D45" s="265">
        <v>0</v>
      </c>
      <c r="E45" s="263"/>
      <c r="F45" s="265">
        <v>0</v>
      </c>
      <c r="G45" s="263"/>
      <c r="H45" s="265">
        <v>0</v>
      </c>
      <c r="I45" s="263"/>
      <c r="J45" s="265">
        <v>0</v>
      </c>
      <c r="K45" s="263"/>
      <c r="M45" s="263"/>
      <c r="N45" s="265">
        <v>0</v>
      </c>
      <c r="P45" s="265">
        <v>0</v>
      </c>
    </row>
    <row r="46" spans="2:17" x14ac:dyDescent="0.25">
      <c r="B46" s="250" t="s">
        <v>57</v>
      </c>
      <c r="C46" s="250"/>
      <c r="D46" s="265">
        <v>0</v>
      </c>
      <c r="E46" s="263"/>
      <c r="F46" s="265">
        <v>0</v>
      </c>
      <c r="G46" s="263"/>
      <c r="H46" s="265">
        <v>0</v>
      </c>
      <c r="I46" s="263"/>
      <c r="J46" s="265">
        <v>0</v>
      </c>
      <c r="N46" s="265">
        <v>0</v>
      </c>
      <c r="P46" s="265">
        <v>0</v>
      </c>
    </row>
    <row r="47" spans="2:17" x14ac:dyDescent="0.25">
      <c r="B47" s="282"/>
      <c r="C47" s="282"/>
    </row>
    <row r="48" spans="2:17" x14ac:dyDescent="0.25">
      <c r="B48" s="283" t="s">
        <v>33</v>
      </c>
      <c r="C48" s="283"/>
      <c r="D48" s="295">
        <f>+D52+D53+D54+D55+D59+D60+D61+D62+D63+D64+D65</f>
        <v>1</v>
      </c>
      <c r="E48" s="305"/>
      <c r="F48" s="295">
        <f>+F52+F53+F54+F55+F59+F60+F61+F62+F63+F64+F65</f>
        <v>1</v>
      </c>
      <c r="G48" s="305"/>
      <c r="H48" s="295">
        <f>+H52+H53+H54+H55+H59+H60+H61+H62+H63+H64+H65</f>
        <v>1</v>
      </c>
      <c r="I48" s="305"/>
      <c r="J48" s="295">
        <f>+J52+J53+J54+J55+J59+J60+J61+J62+J63+J64+J65</f>
        <v>1</v>
      </c>
      <c r="K48" s="305"/>
      <c r="L48" s="297"/>
      <c r="M48" s="305"/>
      <c r="N48" s="295">
        <f>+N52+N53+N54+N55+N59+N60+N61+N62+N63+N64+N65</f>
        <v>2</v>
      </c>
      <c r="O48" s="297"/>
      <c r="P48" s="295">
        <f>+P52+P53+P54+P55+P59+P60+P61+P62+P63+P64+P65</f>
        <v>2</v>
      </c>
    </row>
    <row r="49" spans="2:174" outlineLevel="1" x14ac:dyDescent="0.25">
      <c r="B49" s="264" t="s">
        <v>220</v>
      </c>
      <c r="C49" s="264"/>
      <c r="D49" s="316">
        <f>+D56++D57+D59+D60+D61+D62+D63+D64+D65</f>
        <v>1</v>
      </c>
      <c r="E49" s="317"/>
      <c r="F49" s="316">
        <f>+F56++F57+F59+F60+F61+F62+F63+F64+F65</f>
        <v>1</v>
      </c>
      <c r="G49" s="317"/>
      <c r="H49" s="316">
        <f>+H56++H57+H59+H60+H61+H62+H63+H64+H65</f>
        <v>1</v>
      </c>
      <c r="I49" s="317"/>
      <c r="J49" s="316">
        <f>+J56++J57+J59+J60+J61+J62+J63+J64+J65</f>
        <v>1</v>
      </c>
      <c r="K49" s="317"/>
      <c r="L49" s="297"/>
      <c r="M49" s="317"/>
      <c r="N49" s="316">
        <f>+N56++N57+N59+N60+N61+N62+N63+N64+N65</f>
        <v>2</v>
      </c>
      <c r="O49" s="297"/>
      <c r="P49" s="316">
        <f>+P56++P57+P59+P60+P61+P62+P63+P64+P65</f>
        <v>2</v>
      </c>
    </row>
    <row r="50" spans="2:174" outlineLevel="1" x14ac:dyDescent="0.25">
      <c r="B50" s="264" t="s">
        <v>221</v>
      </c>
      <c r="C50" s="264"/>
      <c r="D50" s="316">
        <f>+D52+D53+D54+D58</f>
        <v>0</v>
      </c>
      <c r="E50" s="317"/>
      <c r="F50" s="316">
        <f>+F52+F53+F54+F58</f>
        <v>0</v>
      </c>
      <c r="G50" s="317"/>
      <c r="H50" s="316">
        <f>+H52+H53+H54+H58</f>
        <v>0</v>
      </c>
      <c r="I50" s="317"/>
      <c r="J50" s="316">
        <f>+J52+J53+J54+J58</f>
        <v>0</v>
      </c>
      <c r="K50" s="317"/>
      <c r="L50" s="297"/>
      <c r="M50" s="317"/>
      <c r="N50" s="316">
        <f>+N52+N53+N54+N58</f>
        <v>0</v>
      </c>
      <c r="O50" s="297"/>
      <c r="P50" s="316">
        <f>+P52+P53+P54+P58</f>
        <v>0</v>
      </c>
    </row>
    <row r="51" spans="2:174" s="287" customFormat="1" ht="10.5" x14ac:dyDescent="0.25">
      <c r="B51" s="284"/>
      <c r="C51" s="284"/>
      <c r="D51" s="285"/>
      <c r="E51" s="286"/>
      <c r="F51" s="285"/>
      <c r="G51" s="286"/>
      <c r="H51" s="285"/>
      <c r="I51" s="286"/>
      <c r="J51" s="285"/>
      <c r="K51" s="286"/>
      <c r="M51" s="286"/>
      <c r="N51" s="285"/>
      <c r="P51" s="285"/>
    </row>
    <row r="52" spans="2:174" x14ac:dyDescent="0.25">
      <c r="B52" s="264" t="s">
        <v>29</v>
      </c>
      <c r="D52" s="265">
        <v>0</v>
      </c>
      <c r="F52" s="265">
        <v>0</v>
      </c>
      <c r="H52" s="265">
        <v>0</v>
      </c>
      <c r="J52" s="265">
        <v>0</v>
      </c>
      <c r="N52" s="265">
        <v>0</v>
      </c>
      <c r="P52" s="265">
        <v>0</v>
      </c>
    </row>
    <row r="53" spans="2:174" outlineLevel="1" x14ac:dyDescent="0.25">
      <c r="B53" s="264" t="s">
        <v>239</v>
      </c>
      <c r="D53" s="265">
        <v>0</v>
      </c>
      <c r="F53" s="265">
        <v>0</v>
      </c>
      <c r="H53" s="265">
        <v>0</v>
      </c>
      <c r="J53" s="265">
        <v>0</v>
      </c>
      <c r="N53" s="265">
        <v>0</v>
      </c>
      <c r="P53" s="265">
        <v>0</v>
      </c>
    </row>
    <row r="54" spans="2:174" outlineLevel="1" x14ac:dyDescent="0.25">
      <c r="B54" s="264" t="s">
        <v>46</v>
      </c>
      <c r="D54" s="265">
        <v>0</v>
      </c>
      <c r="F54" s="265">
        <v>0</v>
      </c>
      <c r="H54" s="265">
        <v>0</v>
      </c>
      <c r="J54" s="265">
        <v>0</v>
      </c>
      <c r="N54" s="265">
        <v>0</v>
      </c>
      <c r="P54" s="265">
        <v>0</v>
      </c>
    </row>
    <row r="55" spans="2:174" x14ac:dyDescent="0.25">
      <c r="B55" s="264" t="s">
        <v>222</v>
      </c>
      <c r="D55" s="314">
        <f>+D56++D57+D58</f>
        <v>0</v>
      </c>
      <c r="E55" s="313"/>
      <c r="F55" s="314">
        <f>+F56++F57+F58</f>
        <v>0</v>
      </c>
      <c r="G55" s="313"/>
      <c r="H55" s="314">
        <f>+H56++H57+H58</f>
        <v>0</v>
      </c>
      <c r="I55" s="313"/>
      <c r="J55" s="314">
        <f>+J56++J57+J58</f>
        <v>0</v>
      </c>
      <c r="K55" s="313"/>
      <c r="L55" s="297"/>
      <c r="M55" s="313"/>
      <c r="N55" s="314">
        <f>+N56++N57+N58</f>
        <v>0</v>
      </c>
      <c r="O55" s="297"/>
      <c r="P55" s="314">
        <f>+P56++P57+P58</f>
        <v>0</v>
      </c>
    </row>
    <row r="56" spans="2:174" x14ac:dyDescent="0.25">
      <c r="B56" s="250" t="s">
        <v>212</v>
      </c>
      <c r="C56" s="250"/>
      <c r="D56" s="265">
        <v>0</v>
      </c>
      <c r="F56" s="265">
        <v>0</v>
      </c>
      <c r="H56" s="265">
        <v>0</v>
      </c>
      <c r="J56" s="265">
        <v>0</v>
      </c>
      <c r="N56" s="265">
        <v>0</v>
      </c>
      <c r="P56" s="265">
        <v>0</v>
      </c>
    </row>
    <row r="57" spans="2:174" outlineLevel="1" x14ac:dyDescent="0.25">
      <c r="B57" s="250" t="s">
        <v>247</v>
      </c>
      <c r="C57" s="250"/>
      <c r="D57" s="265">
        <v>0</v>
      </c>
      <c r="F57" s="265">
        <v>0</v>
      </c>
      <c r="H57" s="265">
        <v>0</v>
      </c>
      <c r="J57" s="265">
        <v>0</v>
      </c>
      <c r="N57" s="265">
        <v>0</v>
      </c>
      <c r="P57" s="265">
        <v>0</v>
      </c>
      <c r="FR57" s="206"/>
    </row>
    <row r="58" spans="2:174" x14ac:dyDescent="0.25">
      <c r="B58" s="250" t="s">
        <v>246</v>
      </c>
      <c r="C58" s="250"/>
      <c r="D58" s="265">
        <v>0</v>
      </c>
      <c r="F58" s="265">
        <v>0</v>
      </c>
      <c r="H58" s="265">
        <v>0</v>
      </c>
      <c r="J58" s="265">
        <v>0</v>
      </c>
      <c r="N58" s="265">
        <v>0</v>
      </c>
      <c r="P58" s="265">
        <v>0</v>
      </c>
    </row>
    <row r="59" spans="2:174" outlineLevel="1" x14ac:dyDescent="0.25">
      <c r="B59" s="264" t="s">
        <v>70</v>
      </c>
      <c r="D59" s="265">
        <v>0</v>
      </c>
      <c r="F59" s="265">
        <v>0</v>
      </c>
      <c r="H59" s="265">
        <v>0</v>
      </c>
      <c r="J59" s="265">
        <v>0</v>
      </c>
      <c r="N59" s="265">
        <v>0</v>
      </c>
      <c r="P59" s="265">
        <v>0</v>
      </c>
    </row>
    <row r="60" spans="2:174" x14ac:dyDescent="0.25">
      <c r="B60" s="264" t="s">
        <v>213</v>
      </c>
      <c r="D60" s="265">
        <v>1</v>
      </c>
      <c r="F60" s="265">
        <v>1</v>
      </c>
      <c r="H60" s="265">
        <v>1</v>
      </c>
      <c r="J60" s="265">
        <v>1</v>
      </c>
      <c r="N60" s="265">
        <v>1</v>
      </c>
      <c r="P60" s="265">
        <v>1</v>
      </c>
    </row>
    <row r="61" spans="2:174" outlineLevel="1" x14ac:dyDescent="0.25">
      <c r="B61" s="264" t="s">
        <v>214</v>
      </c>
      <c r="D61" s="265">
        <v>0</v>
      </c>
      <c r="F61" s="265">
        <v>0</v>
      </c>
      <c r="H61" s="265">
        <v>0</v>
      </c>
      <c r="J61" s="265">
        <v>0</v>
      </c>
      <c r="N61" s="265">
        <v>0</v>
      </c>
      <c r="P61" s="265">
        <v>0</v>
      </c>
    </row>
    <row r="62" spans="2:174" outlineLevel="1" x14ac:dyDescent="0.25">
      <c r="B62" s="264" t="s">
        <v>166</v>
      </c>
      <c r="D62" s="265">
        <v>0</v>
      </c>
      <c r="F62" s="265">
        <v>0</v>
      </c>
      <c r="H62" s="265">
        <v>0</v>
      </c>
      <c r="J62" s="265">
        <v>0</v>
      </c>
      <c r="N62" s="265">
        <v>0</v>
      </c>
      <c r="P62" s="265">
        <v>0</v>
      </c>
    </row>
    <row r="63" spans="2:174" x14ac:dyDescent="0.25">
      <c r="B63" s="264" t="s">
        <v>34</v>
      </c>
      <c r="D63" s="265">
        <v>0</v>
      </c>
      <c r="F63" s="265">
        <v>0</v>
      </c>
      <c r="H63" s="265">
        <v>0</v>
      </c>
      <c r="J63" s="265">
        <v>0</v>
      </c>
      <c r="N63" s="265">
        <v>1</v>
      </c>
      <c r="P63" s="265">
        <v>1</v>
      </c>
    </row>
    <row r="64" spans="2:174" x14ac:dyDescent="0.25">
      <c r="B64" s="264" t="s">
        <v>241</v>
      </c>
      <c r="D64" s="265">
        <v>0</v>
      </c>
      <c r="F64" s="265">
        <v>0</v>
      </c>
      <c r="H64" s="265">
        <v>0</v>
      </c>
      <c r="J64" s="265">
        <v>0</v>
      </c>
      <c r="N64" s="265">
        <v>0</v>
      </c>
      <c r="P64" s="265">
        <v>0</v>
      </c>
    </row>
    <row r="65" spans="2:16" outlineLevel="1" x14ac:dyDescent="0.25">
      <c r="B65" s="264" t="s">
        <v>209</v>
      </c>
      <c r="D65" s="265">
        <v>0</v>
      </c>
      <c r="F65" s="265">
        <v>0</v>
      </c>
      <c r="H65" s="265">
        <v>0</v>
      </c>
      <c r="J65" s="265">
        <v>0</v>
      </c>
      <c r="N65" s="265">
        <v>0</v>
      </c>
      <c r="P65" s="265">
        <v>0</v>
      </c>
    </row>
    <row r="66" spans="2:16" x14ac:dyDescent="0.25">
      <c r="B66" s="276" t="s">
        <v>217</v>
      </c>
      <c r="C66" s="250"/>
      <c r="D66" s="295">
        <f>+D36+D45++D46+D48</f>
        <v>3</v>
      </c>
      <c r="E66" s="296"/>
      <c r="F66" s="295">
        <f>+F36+F45++F46+F48</f>
        <v>4</v>
      </c>
      <c r="G66" s="296"/>
      <c r="H66" s="295">
        <f>+H36+H45++H46+H48</f>
        <v>5</v>
      </c>
      <c r="I66" s="296"/>
      <c r="J66" s="295">
        <f>+J36+J45++J46+J48</f>
        <v>6</v>
      </c>
      <c r="K66" s="296"/>
      <c r="L66" s="297"/>
      <c r="M66" s="296"/>
      <c r="N66" s="295">
        <f>+N36+N45++N46+N48</f>
        <v>4</v>
      </c>
      <c r="O66" s="297"/>
      <c r="P66" s="295">
        <f>+P36+P45++P46+P48</f>
        <v>4</v>
      </c>
    </row>
    <row r="68" spans="2:16" x14ac:dyDescent="0.25">
      <c r="B68" s="288"/>
      <c r="C68" s="288"/>
      <c r="D68" s="289"/>
      <c r="F68" s="289"/>
      <c r="H68" s="289"/>
      <c r="J68" s="289"/>
      <c r="N68" s="289"/>
      <c r="P68" s="289"/>
    </row>
    <row r="69" spans="2:16" s="290" customFormat="1" ht="10.5" x14ac:dyDescent="0.25">
      <c r="B69" s="277" t="s">
        <v>59</v>
      </c>
      <c r="C69" s="278"/>
      <c r="D69" s="307">
        <f>+D32-D66</f>
        <v>0</v>
      </c>
      <c r="E69" s="308"/>
      <c r="F69" s="307">
        <f>+F32-F66</f>
        <v>0</v>
      </c>
      <c r="G69" s="308"/>
      <c r="H69" s="307">
        <f>+H32-H66</f>
        <v>0</v>
      </c>
      <c r="I69" s="308"/>
      <c r="J69" s="309">
        <f>+J32-J66</f>
        <v>0</v>
      </c>
      <c r="K69" s="310"/>
      <c r="L69" s="318"/>
      <c r="M69" s="311"/>
      <c r="N69" s="309">
        <f>+N32-N66</f>
        <v>0</v>
      </c>
      <c r="O69" s="318"/>
      <c r="P69" s="309">
        <f>+P32-P66</f>
        <v>0</v>
      </c>
    </row>
    <row r="70" spans="2:16" s="290" customFormat="1" ht="24" customHeight="1" x14ac:dyDescent="0.25">
      <c r="K70" s="291"/>
      <c r="L70" s="291"/>
      <c r="M70" s="291"/>
    </row>
    <row r="72" spans="2:16" ht="30" customHeight="1" x14ac:dyDescent="0.25">
      <c r="B72" s="408" t="s">
        <v>234</v>
      </c>
      <c r="C72" s="406"/>
      <c r="D72" s="406"/>
      <c r="E72" s="406"/>
      <c r="F72" s="406"/>
      <c r="G72" s="406"/>
      <c r="H72" s="406"/>
      <c r="I72" s="406"/>
      <c r="J72" s="407"/>
    </row>
    <row r="73" spans="2:16" ht="30.75" customHeight="1" x14ac:dyDescent="0.25">
      <c r="B73" s="405" t="s">
        <v>263</v>
      </c>
      <c r="C73" s="406"/>
      <c r="D73" s="406"/>
      <c r="E73" s="406"/>
      <c r="F73" s="406"/>
      <c r="G73" s="406"/>
      <c r="H73" s="406"/>
      <c r="I73" s="406"/>
      <c r="J73" s="407"/>
    </row>
  </sheetData>
  <sheetProtection password="CC5E" sheet="1" objects="1" scenarios="1" formatCells="0" formatColumns="0" formatRows="0" autoFilter="0"/>
  <mergeCells count="3">
    <mergeCell ref="B73:J73"/>
    <mergeCell ref="B72:J72"/>
    <mergeCell ref="N3:P3"/>
  </mergeCells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="90" zoomScaleNormal="90" workbookViewId="0">
      <selection activeCell="D31" sqref="D31"/>
    </sheetView>
  </sheetViews>
  <sheetFormatPr defaultColWidth="9.140625" defaultRowHeight="14.25" outlineLevelCol="1" x14ac:dyDescent="0.2"/>
  <cols>
    <col min="1" max="1" width="3.42578125" style="148" bestFit="1" customWidth="1"/>
    <col min="2" max="2" width="30.140625" style="153" bestFit="1" customWidth="1"/>
    <col min="3" max="3" width="1.7109375" style="154" bestFit="1" customWidth="1"/>
    <col min="4" max="4" width="8.7109375" style="157" customWidth="1" outlineLevel="1"/>
    <col min="5" max="5" width="1.7109375" style="151" customWidth="1" outlineLevel="1"/>
    <col min="6" max="6" width="9" style="157" bestFit="1" customWidth="1"/>
    <col min="7" max="7" width="1.7109375" style="151" bestFit="1" customWidth="1"/>
    <col min="8" max="8" width="9" style="157" bestFit="1" customWidth="1"/>
    <col min="9" max="9" width="1.7109375" style="151" bestFit="1" customWidth="1"/>
    <col min="10" max="10" width="9" style="157" customWidth="1"/>
    <col min="11" max="11" width="1.7109375" style="151" bestFit="1" customWidth="1"/>
    <col min="12" max="12" width="7.7109375" style="152" customWidth="1"/>
    <col min="13" max="13" width="2.140625" style="153" customWidth="1"/>
    <col min="14" max="14" width="8.85546875" style="153" customWidth="1"/>
    <col min="15" max="16384" width="9.140625" style="153"/>
  </cols>
  <sheetData>
    <row r="1" spans="1:14" x14ac:dyDescent="0.2">
      <c r="B1" s="149" t="str">
        <f>+sp!B1</f>
        <v>NOME COOP</v>
      </c>
      <c r="C1" s="149"/>
      <c r="D1" s="150"/>
      <c r="F1" s="150"/>
      <c r="H1" s="150"/>
      <c r="J1" s="150"/>
      <c r="M1" s="154"/>
      <c r="N1" s="154"/>
    </row>
    <row r="2" spans="1:14" x14ac:dyDescent="0.2">
      <c r="B2" s="154"/>
      <c r="D2" s="150"/>
      <c r="F2" s="150"/>
      <c r="H2" s="150"/>
      <c r="J2" s="150"/>
      <c r="M2" s="154"/>
      <c r="N2" s="154"/>
    </row>
    <row r="3" spans="1:14" x14ac:dyDescent="0.2">
      <c r="B3" s="158" t="s">
        <v>236</v>
      </c>
      <c r="C3" s="155" t="s">
        <v>3</v>
      </c>
      <c r="D3" s="156"/>
      <c r="E3" s="155"/>
      <c r="F3" s="150"/>
      <c r="H3" s="150"/>
      <c r="J3" s="150"/>
      <c r="M3" s="154"/>
      <c r="N3" s="154"/>
    </row>
    <row r="4" spans="1:14" x14ac:dyDescent="0.2">
      <c r="B4" s="154"/>
      <c r="D4" s="171">
        <f>+ce!D4</f>
        <v>2021</v>
      </c>
      <c r="E4" s="151" t="s">
        <v>3</v>
      </c>
      <c r="F4" s="156">
        <f>+ce!F4</f>
        <v>2022</v>
      </c>
      <c r="G4" s="155" t="s">
        <v>3</v>
      </c>
      <c r="H4" s="156">
        <f>+ce!H4</f>
        <v>2023</v>
      </c>
      <c r="I4" s="155" t="s">
        <v>3</v>
      </c>
      <c r="J4" s="156">
        <f>+ce!J4</f>
        <v>2024</v>
      </c>
      <c r="K4" s="155" t="s">
        <v>3</v>
      </c>
      <c r="L4" s="156" t="str">
        <f>+ce!N4</f>
        <v>20xx</v>
      </c>
      <c r="M4" s="154"/>
      <c r="N4" s="156" t="str">
        <f>+ce!P4</f>
        <v>20xx</v>
      </c>
    </row>
    <row r="5" spans="1:14" x14ac:dyDescent="0.2">
      <c r="B5" s="158" t="s">
        <v>36</v>
      </c>
      <c r="C5" s="158"/>
      <c r="D5" s="159"/>
      <c r="E5" s="152"/>
      <c r="F5" s="154"/>
      <c r="G5" s="152"/>
      <c r="H5" s="154"/>
      <c r="I5" s="152"/>
      <c r="J5" s="154"/>
      <c r="K5" s="152"/>
      <c r="L5" s="154"/>
      <c r="M5" s="154"/>
      <c r="N5" s="154"/>
    </row>
    <row r="6" spans="1:14" x14ac:dyDescent="0.2">
      <c r="A6" s="148">
        <v>1</v>
      </c>
      <c r="B6" s="160" t="s">
        <v>37</v>
      </c>
      <c r="C6" s="160"/>
      <c r="D6" s="161">
        <f>+ce!D14</f>
        <v>4</v>
      </c>
      <c r="E6" s="162"/>
      <c r="F6" s="161">
        <f>+ce!F14</f>
        <v>4</v>
      </c>
      <c r="G6" s="162"/>
      <c r="H6" s="161">
        <f>+ce!H14</f>
        <v>4</v>
      </c>
      <c r="I6" s="162"/>
      <c r="J6" s="161">
        <f>+ce!J14</f>
        <v>4</v>
      </c>
      <c r="K6" s="162"/>
      <c r="L6" s="161">
        <f>+ce!N14</f>
        <v>4</v>
      </c>
      <c r="M6" s="154"/>
      <c r="N6" s="161">
        <f>+ce!P14</f>
        <v>4</v>
      </c>
    </row>
    <row r="7" spans="1:14" x14ac:dyDescent="0.2">
      <c r="A7" s="148">
        <f>+A6+1</f>
        <v>2</v>
      </c>
      <c r="B7" s="160" t="s">
        <v>38</v>
      </c>
      <c r="C7" s="160"/>
      <c r="D7" s="161">
        <f>+ce!D31</f>
        <v>3</v>
      </c>
      <c r="E7" s="162"/>
      <c r="F7" s="161">
        <f>+ce!F31</f>
        <v>3</v>
      </c>
      <c r="G7" s="162"/>
      <c r="H7" s="161">
        <f>+ce!H31</f>
        <v>3</v>
      </c>
      <c r="I7" s="162"/>
      <c r="J7" s="161">
        <f>+ce!J31</f>
        <v>3</v>
      </c>
      <c r="K7" s="162"/>
      <c r="L7" s="161">
        <f>+ce!N31</f>
        <v>3</v>
      </c>
      <c r="M7" s="154"/>
      <c r="N7" s="161">
        <f>+ce!P31</f>
        <v>3</v>
      </c>
    </row>
    <row r="8" spans="1:14" x14ac:dyDescent="0.2">
      <c r="A8" s="148">
        <f t="shared" ref="A8:A30" si="0">+A7+1</f>
        <v>3</v>
      </c>
      <c r="B8" s="160" t="s">
        <v>39</v>
      </c>
      <c r="C8" s="160"/>
      <c r="D8" s="163">
        <f>+ce!E30</f>
        <v>0.75</v>
      </c>
      <c r="E8" s="164"/>
      <c r="F8" s="163">
        <f>+ce!G30</f>
        <v>0.75</v>
      </c>
      <c r="G8" s="164"/>
      <c r="H8" s="163">
        <f>+ce!I30</f>
        <v>0.75</v>
      </c>
      <c r="I8" s="164"/>
      <c r="J8" s="163">
        <f>+ce!K30</f>
        <v>0.75</v>
      </c>
      <c r="K8" s="164"/>
      <c r="L8" s="163">
        <f>+ce!O30</f>
        <v>0.75</v>
      </c>
      <c r="M8" s="154"/>
      <c r="N8" s="163">
        <f>+ce!Q30</f>
        <v>0.75</v>
      </c>
    </row>
    <row r="9" spans="1:14" x14ac:dyDescent="0.2">
      <c r="A9" s="148">
        <f t="shared" si="0"/>
        <v>4</v>
      </c>
      <c r="B9" s="160" t="s">
        <v>40</v>
      </c>
      <c r="C9" s="160"/>
      <c r="D9" s="163">
        <f>+ce!E29</f>
        <v>0.75</v>
      </c>
      <c r="E9" s="164"/>
      <c r="F9" s="163">
        <f>+ce!G29</f>
        <v>0.75</v>
      </c>
      <c r="G9" s="164"/>
      <c r="H9" s="163">
        <f>+ce!I29</f>
        <v>0.75</v>
      </c>
      <c r="I9" s="164"/>
      <c r="J9" s="163">
        <f>+ce!K29</f>
        <v>0.75</v>
      </c>
      <c r="K9" s="164"/>
      <c r="L9" s="163">
        <f>+ce!O29</f>
        <v>0.75</v>
      </c>
      <c r="M9" s="154"/>
      <c r="N9" s="163">
        <f>+ce!Q29</f>
        <v>0.75</v>
      </c>
    </row>
    <row r="10" spans="1:14" x14ac:dyDescent="0.2">
      <c r="A10" s="148">
        <f t="shared" si="0"/>
        <v>5</v>
      </c>
      <c r="B10" s="160" t="s">
        <v>41</v>
      </c>
      <c r="C10" s="160"/>
      <c r="D10" s="163">
        <f>+ce!E44</f>
        <v>0.25</v>
      </c>
      <c r="E10" s="164"/>
      <c r="F10" s="163">
        <f>+ce!G44</f>
        <v>0.25</v>
      </c>
      <c r="G10" s="164"/>
      <c r="H10" s="163">
        <f>+ce!I44</f>
        <v>0.25</v>
      </c>
      <c r="I10" s="164"/>
      <c r="J10" s="163">
        <f>+ce!K44</f>
        <v>0.25</v>
      </c>
      <c r="K10" s="164"/>
      <c r="L10" s="163">
        <f>+ce!O44</f>
        <v>0.25</v>
      </c>
      <c r="M10" s="154"/>
      <c r="N10" s="163">
        <f>+ce!Q44</f>
        <v>0.25</v>
      </c>
    </row>
    <row r="11" spans="1:14" x14ac:dyDescent="0.2">
      <c r="A11" s="148">
        <f t="shared" si="0"/>
        <v>6</v>
      </c>
      <c r="B11" s="160" t="s">
        <v>42</v>
      </c>
      <c r="C11" s="160"/>
      <c r="D11" s="165">
        <f>+D7/ce!D48</f>
        <v>3</v>
      </c>
      <c r="E11" s="166"/>
      <c r="F11" s="165">
        <f>+F7/ce!F48</f>
        <v>3</v>
      </c>
      <c r="G11" s="166"/>
      <c r="H11" s="165">
        <f>+H7/ce!H48</f>
        <v>3</v>
      </c>
      <c r="I11" s="166"/>
      <c r="J11" s="165">
        <f>+J7/ce!J48</f>
        <v>3</v>
      </c>
      <c r="K11" s="167"/>
      <c r="L11" s="165">
        <f>+L7/ce!N48</f>
        <v>3</v>
      </c>
      <c r="M11" s="154"/>
      <c r="N11" s="165">
        <f>+N7/ce!P48</f>
        <v>3</v>
      </c>
    </row>
    <row r="12" spans="1:14" x14ac:dyDescent="0.2">
      <c r="A12" s="148">
        <f t="shared" si="0"/>
        <v>7</v>
      </c>
      <c r="B12" s="168" t="s">
        <v>43</v>
      </c>
      <c r="C12" s="168"/>
      <c r="D12" s="169">
        <f>+ce!D29/(sp!D32-sp!D45-sp!D46-sp!D60-sp!D63-sp!D64)</f>
        <v>1.5</v>
      </c>
      <c r="E12" s="170"/>
      <c r="F12" s="169">
        <f>+ce!F29/(sp!F32-sp!F45-sp!F46-sp!F60-sp!F63-sp!F64)</f>
        <v>1</v>
      </c>
      <c r="G12" s="170"/>
      <c r="H12" s="169">
        <f>+ce!H29/(sp!H32-sp!H45-sp!H46-sp!H60-sp!H63-sp!H64)</f>
        <v>0.75</v>
      </c>
      <c r="I12" s="170"/>
      <c r="J12" s="169">
        <f>+ce!J29/(sp!J32-sp!J45-sp!J46-sp!J60-sp!J63-sp!J64)</f>
        <v>0.6</v>
      </c>
      <c r="K12" s="170"/>
      <c r="L12" s="169">
        <f>+ce!N29/(sp!N32-sp!N45-sp!N46-sp!N60-sp!N63-sp!N64)</f>
        <v>1.5</v>
      </c>
      <c r="M12" s="154"/>
      <c r="N12" s="169">
        <f>+ce!P29/(sp!P32-sp!P45-sp!P46-sp!P60-sp!P63-sp!P64)</f>
        <v>1.5</v>
      </c>
    </row>
    <row r="13" spans="1:14" x14ac:dyDescent="0.2">
      <c r="B13" s="168"/>
      <c r="C13" s="168"/>
      <c r="D13" s="171"/>
      <c r="E13" s="167"/>
      <c r="F13" s="171"/>
      <c r="G13" s="167"/>
      <c r="H13" s="171"/>
      <c r="I13" s="167"/>
      <c r="J13" s="171"/>
      <c r="K13" s="167"/>
      <c r="L13" s="171"/>
      <c r="M13" s="154"/>
      <c r="N13" s="171"/>
    </row>
    <row r="14" spans="1:14" x14ac:dyDescent="0.2">
      <c r="B14" s="168" t="s">
        <v>168</v>
      </c>
      <c r="C14" s="168"/>
      <c r="D14" s="172" t="str">
        <f>+'em score'!D10</f>
        <v>01°  (AAA)</v>
      </c>
      <c r="E14" s="167"/>
      <c r="F14" s="172" t="str">
        <f>+'em score'!F10</f>
        <v>01°  (AAA)</v>
      </c>
      <c r="G14" s="167"/>
      <c r="H14" s="172" t="str">
        <f>+'em score'!H10</f>
        <v>01°  (AAA)</v>
      </c>
      <c r="I14" s="167"/>
      <c r="J14" s="172" t="str">
        <f>+'em score'!J10</f>
        <v>01°  (AAA)</v>
      </c>
      <c r="K14" s="167"/>
      <c r="L14" s="172" t="str">
        <f>+'em score'!L10</f>
        <v>01°  (AAA)</v>
      </c>
      <c r="M14" s="154"/>
      <c r="N14" s="172" t="str">
        <f>+'em score'!N10</f>
        <v>01°  (AAA)</v>
      </c>
    </row>
    <row r="15" spans="1:14" x14ac:dyDescent="0.2">
      <c r="B15" s="168"/>
      <c r="C15" s="168"/>
      <c r="D15" s="171"/>
      <c r="E15" s="167"/>
      <c r="F15" s="171"/>
      <c r="G15" s="167"/>
      <c r="H15" s="171"/>
      <c r="I15" s="167"/>
      <c r="J15" s="171"/>
      <c r="K15" s="167"/>
      <c r="L15" s="171"/>
      <c r="M15" s="154"/>
      <c r="N15" s="171"/>
    </row>
    <row r="16" spans="1:14" x14ac:dyDescent="0.2">
      <c r="B16" s="158" t="s">
        <v>44</v>
      </c>
      <c r="C16" s="158"/>
      <c r="D16" s="171"/>
      <c r="E16" s="167"/>
      <c r="F16" s="171"/>
      <c r="G16" s="167"/>
      <c r="H16" s="171"/>
      <c r="I16" s="167"/>
      <c r="J16" s="171"/>
      <c r="K16" s="167"/>
      <c r="L16" s="171"/>
      <c r="M16" s="154"/>
      <c r="N16" s="171"/>
    </row>
    <row r="17" spans="1:14" x14ac:dyDescent="0.2">
      <c r="A17" s="148">
        <v>1</v>
      </c>
      <c r="B17" s="173" t="s">
        <v>223</v>
      </c>
      <c r="C17" s="173"/>
      <c r="D17" s="174">
        <f>+sp!D36+sp!D54</f>
        <v>2</v>
      </c>
      <c r="E17" s="175"/>
      <c r="F17" s="174">
        <f>+sp!F36+sp!F54</f>
        <v>3</v>
      </c>
      <c r="G17" s="175"/>
      <c r="H17" s="174">
        <f>+sp!H36+sp!H54</f>
        <v>4</v>
      </c>
      <c r="I17" s="175"/>
      <c r="J17" s="174">
        <f>+sp!J36+sp!J54</f>
        <v>5</v>
      </c>
      <c r="K17" s="175"/>
      <c r="L17" s="174">
        <f>+sp!N36+sp!N54</f>
        <v>2</v>
      </c>
      <c r="M17" s="154"/>
      <c r="N17" s="174">
        <f>+sp!P36+sp!P54</f>
        <v>2</v>
      </c>
    </row>
    <row r="18" spans="1:14" x14ac:dyDescent="0.2">
      <c r="A18" s="148">
        <f t="shared" si="0"/>
        <v>2</v>
      </c>
      <c r="B18" s="168" t="s">
        <v>45</v>
      </c>
      <c r="C18" s="168"/>
      <c r="D18" s="174">
        <f>+sp!D52+sp!D53+sp!D55-sp!D31</f>
        <v>-1</v>
      </c>
      <c r="E18" s="175"/>
      <c r="F18" s="174">
        <f>+sp!F52+sp!F53+sp!F55-sp!F31</f>
        <v>-1</v>
      </c>
      <c r="G18" s="175"/>
      <c r="H18" s="174">
        <f>+sp!H52+sp!H53+sp!H55-sp!H31</f>
        <v>-1</v>
      </c>
      <c r="I18" s="175"/>
      <c r="J18" s="174">
        <f>+sp!J52+sp!J53+sp!J55-sp!J31</f>
        <v>-1</v>
      </c>
      <c r="K18" s="175"/>
      <c r="L18" s="174">
        <f>+sp!N52+sp!N53+sp!N55-sp!N31</f>
        <v>-1</v>
      </c>
      <c r="M18" s="154"/>
      <c r="N18" s="174">
        <f>+sp!P52+sp!P53+sp!P55-sp!P31</f>
        <v>-1</v>
      </c>
    </row>
    <row r="19" spans="1:14" x14ac:dyDescent="0.2">
      <c r="A19" s="148">
        <f t="shared" si="0"/>
        <v>3</v>
      </c>
      <c r="B19" s="168" t="s">
        <v>48</v>
      </c>
      <c r="C19" s="168"/>
      <c r="D19" s="176">
        <f>+D18/D17</f>
        <v>-0.5</v>
      </c>
      <c r="E19" s="166"/>
      <c r="F19" s="176">
        <f>+F18/F17</f>
        <v>-0.33333333333333331</v>
      </c>
      <c r="G19" s="166"/>
      <c r="H19" s="176">
        <f>+H18/H17</f>
        <v>-0.25</v>
      </c>
      <c r="I19" s="166"/>
      <c r="J19" s="176">
        <f>+J18/J17</f>
        <v>-0.2</v>
      </c>
      <c r="K19" s="166"/>
      <c r="L19" s="176">
        <f>+L18/L17</f>
        <v>-0.5</v>
      </c>
      <c r="M19" s="154"/>
      <c r="N19" s="176">
        <f>+N18/N17</f>
        <v>-0.5</v>
      </c>
    </row>
    <row r="20" spans="1:14" x14ac:dyDescent="0.2">
      <c r="A20" s="148">
        <f t="shared" si="0"/>
        <v>4</v>
      </c>
      <c r="B20" s="168" t="s">
        <v>49</v>
      </c>
      <c r="C20" s="168"/>
      <c r="D20" s="177">
        <f>(+sp!D52+sp!D53+sp!D57+sp!D58)/ce!D44</f>
        <v>0</v>
      </c>
      <c r="E20" s="178"/>
      <c r="F20" s="177">
        <f>(+sp!F52+sp!F53+sp!F57+sp!F58)/ce!F44</f>
        <v>0</v>
      </c>
      <c r="G20" s="178"/>
      <c r="H20" s="177">
        <f>(+sp!H52+sp!H53+sp!H57+sp!H58)/ce!H44</f>
        <v>0</v>
      </c>
      <c r="I20" s="178"/>
      <c r="J20" s="177">
        <f>(+sp!J52+sp!J53+sp!J57+sp!J58)/ce!J44</f>
        <v>0</v>
      </c>
      <c r="K20" s="178"/>
      <c r="L20" s="177">
        <f>(+sp!N52+sp!N53+sp!N57+sp!N58)/ce!N44</f>
        <v>0</v>
      </c>
      <c r="M20" s="154"/>
      <c r="N20" s="177">
        <f>(+sp!P52+sp!P53+sp!P57+sp!P58)/ce!P44</f>
        <v>0</v>
      </c>
    </row>
    <row r="21" spans="1:14" x14ac:dyDescent="0.2">
      <c r="A21" s="148">
        <f t="shared" si="0"/>
        <v>5</v>
      </c>
      <c r="B21" s="168" t="s">
        <v>53</v>
      </c>
      <c r="C21" s="168"/>
      <c r="D21" s="161">
        <f>+sp!D24/ce!D27*365</f>
        <v>0</v>
      </c>
      <c r="E21" s="162"/>
      <c r="F21" s="161">
        <f>+sp!F24/ce!F27*365</f>
        <v>365</v>
      </c>
      <c r="G21" s="162"/>
      <c r="H21" s="161">
        <f>+sp!H24/ce!H27*365</f>
        <v>730</v>
      </c>
      <c r="I21" s="162"/>
      <c r="J21" s="161">
        <f>+sp!J24/ce!J27*365</f>
        <v>1095</v>
      </c>
      <c r="K21" s="162"/>
      <c r="L21" s="161">
        <f>+sp!N24/ce!N27*365</f>
        <v>365</v>
      </c>
      <c r="M21" s="154"/>
      <c r="N21" s="161">
        <f>+sp!P24/ce!P27*365</f>
        <v>365</v>
      </c>
    </row>
    <row r="22" spans="1:14" x14ac:dyDescent="0.2">
      <c r="A22" s="148">
        <f t="shared" si="0"/>
        <v>6</v>
      </c>
      <c r="B22" s="168" t="s">
        <v>54</v>
      </c>
      <c r="C22" s="168"/>
      <c r="D22" s="165">
        <f>(sp!D25+sp!D26)/((ce!D6+ce!D7+ce!D8+ce!D9+ce!D12+ce!D13)*1.2)*365</f>
        <v>101.3888888888889</v>
      </c>
      <c r="E22" s="155"/>
      <c r="F22" s="165">
        <f>(sp!F25+sp!F26)/((ce!F6+ce!F7+ce!F8+ce!F9+ce!F12+ce!F13)*1.2)*365</f>
        <v>101.3888888888889</v>
      </c>
      <c r="G22" s="155"/>
      <c r="H22" s="165">
        <f>(sp!H25+sp!H26)/((ce!H6+ce!H7+ce!H8+ce!H9+ce!H12+ce!H13)*1.2)*365</f>
        <v>101.3888888888889</v>
      </c>
      <c r="I22" s="155"/>
      <c r="J22" s="165">
        <f>(sp!J25+sp!J26)/((ce!J6+ce!J7+ce!J8+ce!J9+ce!J12+ce!J13)*1.2)*365</f>
        <v>101.3888888888889</v>
      </c>
      <c r="K22" s="155"/>
      <c r="L22" s="165">
        <f>(sp!N25+sp!N26)/((ce!N6+ce!N7+ce!N8+ce!N9+ce!N12+ce!N13)*1.2)*365</f>
        <v>101.3888888888889</v>
      </c>
      <c r="M22" s="154"/>
      <c r="N22" s="165">
        <f>(sp!P25+sp!P26)/((ce!P6+ce!P7+ce!P8+ce!P9+ce!P12+ce!P13)*1.2)*365</f>
        <v>101.3888888888889</v>
      </c>
    </row>
    <row r="23" spans="1:14" x14ac:dyDescent="0.2">
      <c r="A23" s="148">
        <f t="shared" si="0"/>
        <v>7</v>
      </c>
      <c r="B23" s="168" t="s">
        <v>55</v>
      </c>
      <c r="C23" s="168"/>
      <c r="D23" s="165">
        <f>(sp!D60+sp!D61)/((+ce!D16+ce!D23+ce!D24)*1.2)*365</f>
        <v>304.16666666666669</v>
      </c>
      <c r="E23" s="155"/>
      <c r="F23" s="165">
        <f>(sp!F60+sp!F61)/((+ce!F16+ce!F23+ce!F24)*1.2)*365</f>
        <v>304.16666666666669</v>
      </c>
      <c r="G23" s="155"/>
      <c r="H23" s="165">
        <f>(sp!H60+sp!H61)/((+ce!H16+ce!H23+ce!H24)*1.2)*365</f>
        <v>304.16666666666669</v>
      </c>
      <c r="I23" s="155"/>
      <c r="J23" s="165">
        <f>(sp!J60+sp!J61)/((+ce!J16+ce!J23+ce!J24)*1.2)*365</f>
        <v>304.16666666666669</v>
      </c>
      <c r="K23" s="155"/>
      <c r="L23" s="165">
        <f>(sp!N60+sp!N61)/((+ce!N16+ce!N23+ce!N24)*1.2)*365</f>
        <v>304.16666666666669</v>
      </c>
      <c r="M23" s="154"/>
      <c r="N23" s="165">
        <f>(sp!P60+sp!P61)/((+ce!P16+ce!P23+ce!P24)*1.2)*365</f>
        <v>304.16666666666669</v>
      </c>
    </row>
    <row r="24" spans="1:14" x14ac:dyDescent="0.2">
      <c r="A24" s="148">
        <f t="shared" si="0"/>
        <v>8</v>
      </c>
      <c r="B24" s="168" t="s">
        <v>50</v>
      </c>
      <c r="C24" s="168"/>
      <c r="D24" s="174">
        <f>+sp!D24+sp!D25+sp!D26-sp!D59-sp!D60-sp!D61</f>
        <v>0</v>
      </c>
      <c r="E24" s="175"/>
      <c r="F24" s="174">
        <f>+sp!F24+sp!F25+sp!F26-sp!F59-sp!F60-sp!F61</f>
        <v>1</v>
      </c>
      <c r="G24" s="175"/>
      <c r="H24" s="174">
        <f>+sp!H24+sp!H25+sp!H26-sp!H59-sp!H60-sp!H61</f>
        <v>2</v>
      </c>
      <c r="I24" s="175"/>
      <c r="J24" s="174">
        <f>+sp!J24+sp!J25+sp!J26-sp!J59-sp!J60-sp!J61</f>
        <v>3</v>
      </c>
      <c r="K24" s="175"/>
      <c r="L24" s="174">
        <f>+sp!N24+sp!N25+sp!N26-sp!N59-sp!N60-sp!N61</f>
        <v>1</v>
      </c>
      <c r="M24" s="154"/>
      <c r="N24" s="174">
        <f>+sp!P24+sp!P25+sp!P26-sp!P59-sp!P60-sp!P61</f>
        <v>1</v>
      </c>
    </row>
    <row r="25" spans="1:14" x14ac:dyDescent="0.2">
      <c r="A25" s="148">
        <f t="shared" si="0"/>
        <v>9</v>
      </c>
      <c r="B25" s="168" t="s">
        <v>237</v>
      </c>
      <c r="C25" s="168"/>
      <c r="D25" s="174">
        <f>+sp!D21-sp!D49</f>
        <v>1</v>
      </c>
      <c r="E25" s="175"/>
      <c r="F25" s="174">
        <f>+sp!F21-sp!F49</f>
        <v>2</v>
      </c>
      <c r="G25" s="175"/>
      <c r="H25" s="174">
        <f>+sp!H21-sp!H49</f>
        <v>3</v>
      </c>
      <c r="I25" s="175"/>
      <c r="J25" s="174">
        <f>+sp!J21-sp!J49</f>
        <v>4</v>
      </c>
      <c r="K25" s="175"/>
      <c r="L25" s="174">
        <f>+sp!N21-sp!N49</f>
        <v>1</v>
      </c>
      <c r="M25" s="154"/>
      <c r="N25" s="174">
        <f>+sp!P21-sp!P49</f>
        <v>1</v>
      </c>
    </row>
    <row r="26" spans="1:14" x14ac:dyDescent="0.2">
      <c r="A26" s="148">
        <f t="shared" si="0"/>
        <v>10</v>
      </c>
      <c r="B26" s="168" t="s">
        <v>238</v>
      </c>
      <c r="C26" s="168"/>
      <c r="D26" s="179">
        <f>+sp!D21/sp!D49</f>
        <v>2</v>
      </c>
      <c r="E26" s="175"/>
      <c r="F26" s="179">
        <f>+sp!F21/sp!F49</f>
        <v>3</v>
      </c>
      <c r="G26" s="175"/>
      <c r="H26" s="179">
        <f>+sp!H21/sp!H49</f>
        <v>4</v>
      </c>
      <c r="I26" s="175"/>
      <c r="J26" s="179">
        <f>+sp!J21/sp!J49</f>
        <v>5</v>
      </c>
      <c r="K26" s="175"/>
      <c r="L26" s="179">
        <f>+sp!N21/sp!N49</f>
        <v>1.5</v>
      </c>
      <c r="M26" s="154"/>
      <c r="N26" s="179">
        <f>+sp!P21/sp!P49</f>
        <v>1.5</v>
      </c>
    </row>
    <row r="27" spans="1:14" x14ac:dyDescent="0.2">
      <c r="A27" s="148">
        <f t="shared" si="0"/>
        <v>11</v>
      </c>
      <c r="B27" s="168" t="s">
        <v>51</v>
      </c>
      <c r="C27" s="168"/>
      <c r="D27" s="169">
        <f>+D24/D6</f>
        <v>0</v>
      </c>
      <c r="E27" s="170"/>
      <c r="F27" s="169">
        <f>+F24/F6</f>
        <v>0.25</v>
      </c>
      <c r="G27" s="170"/>
      <c r="H27" s="169">
        <f>+H24/H6</f>
        <v>0.5</v>
      </c>
      <c r="I27" s="170"/>
      <c r="J27" s="169">
        <f>+J24/J6</f>
        <v>0.75</v>
      </c>
      <c r="K27" s="170"/>
      <c r="L27" s="169">
        <f>+L24/L6</f>
        <v>0.25</v>
      </c>
      <c r="M27" s="154"/>
      <c r="N27" s="169">
        <f>+N24/N6</f>
        <v>0.25</v>
      </c>
    </row>
    <row r="28" spans="1:14" x14ac:dyDescent="0.2">
      <c r="A28" s="148">
        <f t="shared" si="0"/>
        <v>12</v>
      </c>
      <c r="B28" s="168" t="s">
        <v>52</v>
      </c>
      <c r="C28" s="168"/>
      <c r="D28" s="169">
        <f>+(+sp!D32-sp!D45-sp!D46-sp!D59-sp!D60-sp!D61-sp!D62-sp!D63-sp!D64-sp!D65)/ce!D14</f>
        <v>0.5</v>
      </c>
      <c r="E28" s="170"/>
      <c r="F28" s="169">
        <f>+(+sp!F32-sp!F45-sp!F46-sp!F59-sp!F60-sp!F61-sp!F62-sp!F63-sp!F64-sp!F65)/ce!F14</f>
        <v>0.75</v>
      </c>
      <c r="G28" s="170"/>
      <c r="H28" s="169">
        <f>+(+sp!H32-sp!H45-sp!H46-sp!H59-sp!H60-sp!H61-sp!H62-sp!H63-sp!H64-sp!H65)/ce!H14</f>
        <v>1</v>
      </c>
      <c r="I28" s="170"/>
      <c r="J28" s="169">
        <f>+(+sp!J32-sp!J45-sp!J46-sp!J59-sp!J60-sp!J61-sp!J62-sp!J63-sp!J64-sp!J65)/ce!J14</f>
        <v>1.25</v>
      </c>
      <c r="K28" s="170"/>
      <c r="L28" s="169">
        <f>+(+sp!N32-sp!N45-sp!N46-sp!N59-sp!N60-sp!N61-sp!N62-sp!N63-sp!N64-sp!N65)/ce!N14</f>
        <v>0.5</v>
      </c>
      <c r="M28" s="154"/>
      <c r="N28" s="169">
        <f>+(+sp!P32-sp!P45-sp!P46-sp!P59-sp!P60-sp!P61-sp!P62-sp!P63-sp!P64-sp!P65)/ce!P14</f>
        <v>0.5</v>
      </c>
    </row>
    <row r="29" spans="1:14" x14ac:dyDescent="0.2">
      <c r="A29" s="148">
        <f t="shared" si="0"/>
        <v>13</v>
      </c>
      <c r="B29" s="168" t="s">
        <v>224</v>
      </c>
      <c r="C29" s="168"/>
      <c r="D29" s="169">
        <f>+sp!D36/(sp!D8+sp!D17)</f>
        <v>2</v>
      </c>
      <c r="F29" s="169">
        <f>+sp!F36/(sp!F8+sp!F17)</f>
        <v>3</v>
      </c>
      <c r="H29" s="169">
        <f>+sp!H36/(sp!H8+sp!H17)</f>
        <v>4</v>
      </c>
      <c r="J29" s="169">
        <f>+sp!J36/(sp!J8+sp!J17)</f>
        <v>5</v>
      </c>
      <c r="L29" s="169">
        <f>+sp!N36/(sp!N8+sp!N17)</f>
        <v>2</v>
      </c>
      <c r="M29" s="154"/>
      <c r="N29" s="169">
        <f>+sp!P36/(sp!P8+sp!P17)</f>
        <v>2</v>
      </c>
    </row>
    <row r="30" spans="1:14" x14ac:dyDescent="0.2">
      <c r="A30" s="148">
        <f t="shared" si="0"/>
        <v>14</v>
      </c>
      <c r="B30" s="168" t="s">
        <v>167</v>
      </c>
      <c r="D30" s="174">
        <f>+sp!D9+sp!D10+sp!D11+sp!D12</f>
        <v>1</v>
      </c>
      <c r="F30" s="174">
        <f>+sp!F8+sp!F17+ce!F26-sp!D8-sp!D17</f>
        <v>0</v>
      </c>
      <c r="H30" s="174">
        <f>+sp!H8+sp!H17+ce!H26-sp!F8-sp!F17</f>
        <v>0</v>
      </c>
      <c r="J30" s="174">
        <f>+sp!J8+sp!J17+ce!J26-sp!H8-sp!H17</f>
        <v>0</v>
      </c>
      <c r="L30" s="174">
        <f>+sp!N8+sp!N17+ce!N26-sp!J8-sp!J17</f>
        <v>0</v>
      </c>
      <c r="M30" s="154"/>
      <c r="N30" s="174">
        <f>+sp!P8+sp!P17+ce!P26-sp!L8-sp!L17</f>
        <v>1</v>
      </c>
    </row>
    <row r="31" spans="1:14" x14ac:dyDescent="0.2">
      <c r="B31" s="154"/>
      <c r="D31" s="150"/>
      <c r="F31" s="150"/>
      <c r="H31" s="150"/>
      <c r="J31" s="150"/>
      <c r="M31" s="154"/>
      <c r="N31" s="154"/>
    </row>
    <row r="32" spans="1:14" x14ac:dyDescent="0.2">
      <c r="E32" s="180"/>
      <c r="F32" s="181"/>
      <c r="G32" s="180"/>
      <c r="H32" s="181"/>
      <c r="I32" s="180"/>
    </row>
    <row r="33" spans="4:9" s="153" customFormat="1" x14ac:dyDescent="0.2">
      <c r="D33" s="182"/>
      <c r="E33" s="183"/>
      <c r="F33" s="157"/>
      <c r="G33" s="183"/>
      <c r="H33" s="157"/>
      <c r="I33" s="183"/>
    </row>
    <row r="34" spans="4:9" s="153" customFormat="1" x14ac:dyDescent="0.2">
      <c r="D34" s="182"/>
      <c r="E34" s="183"/>
      <c r="F34" s="157"/>
      <c r="G34" s="183"/>
      <c r="H34" s="157"/>
      <c r="I34" s="183"/>
    </row>
  </sheetData>
  <sheetProtection selectLockedCells="1" selectUnlockedCells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topLeftCell="B1" zoomScale="90" zoomScaleNormal="90" workbookViewId="0">
      <selection activeCell="S36" sqref="S36"/>
    </sheetView>
  </sheetViews>
  <sheetFormatPr defaultColWidth="31.5703125" defaultRowHeight="10.5" outlineLevelCol="1" x14ac:dyDescent="0.15"/>
  <cols>
    <col min="1" max="1" width="31.42578125" style="6" bestFit="1" customWidth="1"/>
    <col min="2" max="2" width="22.140625" style="6" bestFit="1" customWidth="1"/>
    <col min="3" max="3" width="1.5703125" style="6" bestFit="1" customWidth="1"/>
    <col min="4" max="4" width="12.5703125" style="6" customWidth="1" outlineLevel="1"/>
    <col min="5" max="5" width="1.5703125" style="6" customWidth="1" outlineLevel="1"/>
    <col min="6" max="6" width="12.5703125" style="6" bestFit="1" customWidth="1"/>
    <col min="7" max="7" width="1.5703125" style="6" bestFit="1" customWidth="1"/>
    <col min="8" max="8" width="12.5703125" style="6" bestFit="1" customWidth="1"/>
    <col min="9" max="9" width="1.5703125" style="6" bestFit="1" customWidth="1"/>
    <col min="10" max="10" width="12.5703125" style="6" bestFit="1" customWidth="1"/>
    <col min="11" max="11" width="1.5703125" style="6" bestFit="1" customWidth="1"/>
    <col min="12" max="12" width="12.5703125" style="6" bestFit="1" customWidth="1"/>
    <col min="13" max="13" width="1.5703125" style="6" bestFit="1" customWidth="1"/>
    <col min="14" max="14" width="12.85546875" style="6" customWidth="1"/>
    <col min="15" max="15" width="13.85546875" style="6" customWidth="1"/>
    <col min="16" max="16" width="6" style="7" bestFit="1" customWidth="1"/>
    <col min="17" max="17" width="7.85546875" style="7" bestFit="1" customWidth="1"/>
    <col min="18" max="18" width="11.5703125" style="7" bestFit="1" customWidth="1"/>
    <col min="19" max="19" width="21.5703125" style="7" bestFit="1" customWidth="1"/>
    <col min="20" max="20" width="14.140625" style="7" bestFit="1" customWidth="1"/>
    <col min="21" max="16384" width="31.5703125" style="6"/>
  </cols>
  <sheetData>
    <row r="1" spans="1:22" x14ac:dyDescent="0.15">
      <c r="A1" s="409"/>
      <c r="B1" s="409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2" ht="15" customHeight="1" x14ac:dyDescent="0.15">
      <c r="A2" s="411" t="s">
        <v>80</v>
      </c>
      <c r="B2" s="411"/>
      <c r="C2" s="3" t="s">
        <v>3</v>
      </c>
      <c r="D2" s="1">
        <f>+ce!D4</f>
        <v>2021</v>
      </c>
      <c r="E2" s="3" t="s">
        <v>3</v>
      </c>
      <c r="F2" s="1">
        <f>+ce!F4</f>
        <v>2022</v>
      </c>
      <c r="G2" s="3" t="s">
        <v>3</v>
      </c>
      <c r="H2" s="1">
        <f>+ce!H4</f>
        <v>2023</v>
      </c>
      <c r="I2" s="3" t="s">
        <v>3</v>
      </c>
      <c r="J2" s="1">
        <f>+ce!J4</f>
        <v>2024</v>
      </c>
      <c r="K2" s="3" t="s">
        <v>3</v>
      </c>
      <c r="L2" s="1" t="str">
        <f>+ce!N4</f>
        <v>20xx</v>
      </c>
      <c r="M2" s="3" t="s">
        <v>3</v>
      </c>
      <c r="N2" s="1" t="str">
        <f>+ce!P4</f>
        <v>20xx</v>
      </c>
    </row>
    <row r="3" spans="1:22" ht="6" customHeight="1" x14ac:dyDescent="0.15">
      <c r="A3" s="8"/>
      <c r="B3" s="8"/>
      <c r="C3" s="9"/>
      <c r="D3" s="10"/>
      <c r="E3" s="2"/>
      <c r="F3" s="10"/>
      <c r="G3" s="2"/>
      <c r="H3" s="10"/>
      <c r="I3" s="2"/>
      <c r="J3" s="10"/>
      <c r="K3" s="2"/>
      <c r="L3" s="10"/>
      <c r="M3" s="2"/>
      <c r="N3" s="10"/>
    </row>
    <row r="4" spans="1:22" ht="15" customHeight="1" x14ac:dyDescent="0.15">
      <c r="A4" s="11" t="s">
        <v>60</v>
      </c>
      <c r="B4" s="12">
        <v>3.25</v>
      </c>
      <c r="C4" s="13"/>
      <c r="D4" s="14">
        <f>IF(SUM(D5:D8)=0,0,+$B$4)</f>
        <v>3.25</v>
      </c>
      <c r="E4" s="15"/>
      <c r="F4" s="14">
        <f>IF(SUM(F5:F8)=0,0,+$B$4)</f>
        <v>3.25</v>
      </c>
      <c r="G4" s="15"/>
      <c r="H4" s="14">
        <f>IF(SUM(H5:H8)=0,0,+$B$4)</f>
        <v>3.25</v>
      </c>
      <c r="I4" s="15"/>
      <c r="J4" s="14">
        <f>IF(SUM(J5:J8)=0,0,+$B$4)</f>
        <v>3.25</v>
      </c>
      <c r="K4" s="15"/>
      <c r="L4" s="14">
        <f>IF(SUM(L5:L8)=0,0,+$B$4)</f>
        <v>3.25</v>
      </c>
      <c r="M4" s="15"/>
      <c r="N4" s="14">
        <f>IF(SUM(N5:N8)=0,0,+$B$4)</f>
        <v>3.25</v>
      </c>
    </row>
    <row r="5" spans="1:22" ht="15" customHeight="1" x14ac:dyDescent="0.15">
      <c r="A5" s="16" t="s">
        <v>184</v>
      </c>
      <c r="B5" s="12">
        <v>6.56</v>
      </c>
      <c r="C5" s="13"/>
      <c r="D5" s="14">
        <f>IFERROR(((D15-D28+D29)/(D16-D24))*6.56,0)</f>
        <v>2.1866666666666665</v>
      </c>
      <c r="E5" s="15"/>
      <c r="F5" s="14">
        <f>IFERROR(((F15-F28+F29)/(F16-F24))*6.56,0)</f>
        <v>3.28</v>
      </c>
      <c r="G5" s="15"/>
      <c r="H5" s="14">
        <f>IFERROR(((H15-H28+H29)/(H16-H24))*6.56,0)</f>
        <v>3.9359999999999995</v>
      </c>
      <c r="I5" s="15"/>
      <c r="J5" s="14">
        <f>IFERROR(((J15-J28+J29)/(J16-J24))*6.56,0)</f>
        <v>4.3733333333333331</v>
      </c>
      <c r="K5" s="15"/>
      <c r="L5" s="14">
        <f>IFERROR(((L15-L28+L29)/(L16-L24))*6.56,0)</f>
        <v>1.64</v>
      </c>
      <c r="M5" s="15"/>
      <c r="N5" s="14">
        <f>IFERROR(((N15-N28+N29)/(N16-N24))*6.56,0)</f>
        <v>1.64</v>
      </c>
      <c r="P5" s="17" t="s">
        <v>110</v>
      </c>
      <c r="Q5" s="18" t="s">
        <v>111</v>
      </c>
      <c r="R5" s="19" t="s">
        <v>112</v>
      </c>
      <c r="S5" s="19" t="s">
        <v>102</v>
      </c>
      <c r="T5" s="18" t="s">
        <v>140</v>
      </c>
      <c r="U5" s="20"/>
      <c r="V5" s="21"/>
    </row>
    <row r="6" spans="1:22" ht="15" customHeight="1" x14ac:dyDescent="0.15">
      <c r="A6" s="16" t="s">
        <v>79</v>
      </c>
      <c r="B6" s="12">
        <v>3.26</v>
      </c>
      <c r="C6" s="13"/>
      <c r="D6" s="14">
        <f>IFERROR(IF(((D17+D25)/(D16-D24-D26))*3.26&lt;0,0,((D17+D25)/(D16-D24-D26))*3.26),0)</f>
        <v>1.0866666666666664</v>
      </c>
      <c r="E6" s="15"/>
      <c r="F6" s="14">
        <f>IFERROR(IF(((F17+F25)/(F16-F24-F26))*3.26&lt;0,0,((F17+F25)/(F16-F24-F26))*3.26),0)</f>
        <v>0.81499999999999995</v>
      </c>
      <c r="G6" s="15"/>
      <c r="H6" s="14">
        <f>IFERROR(IF(((H17+H25)/(H16-H24-H26))*3.26&lt;0,0,((H17+H25)/(H16-H24-H26))*3.26),0)</f>
        <v>0.65200000000000002</v>
      </c>
      <c r="I6" s="15"/>
      <c r="J6" s="14">
        <f>IFERROR(IF(((J17+J25)/(J16-J24-J26))*3.26&lt;0,0,((J17+J25)/(J16-J24-J26))*3.26),0)</f>
        <v>0.54333333333333322</v>
      </c>
      <c r="K6" s="15"/>
      <c r="L6" s="14">
        <f>IFERROR(IF(((L17+L25)/(L16-L24-L26))*3.26&lt;0,0,((L17+L25)/(L16-L24-L26))*3.26),0)</f>
        <v>0.81499999999999995</v>
      </c>
      <c r="M6" s="15"/>
      <c r="N6" s="14">
        <f>IFERROR(IF(((N17+N25)/(N16-N24-N26))*3.26&lt;0,0,((N17+N25)/(N16-N24-N26))*3.26),0)</f>
        <v>0.81499999999999995</v>
      </c>
      <c r="P6" s="22">
        <v>8.15</v>
      </c>
      <c r="Q6" s="23" t="s">
        <v>139</v>
      </c>
      <c r="R6" s="24" t="s">
        <v>113</v>
      </c>
      <c r="S6" s="25" t="s">
        <v>114</v>
      </c>
      <c r="T6" s="26" t="s">
        <v>186</v>
      </c>
    </row>
    <row r="7" spans="1:22" ht="15" customHeight="1" x14ac:dyDescent="0.15">
      <c r="A7" s="16" t="s">
        <v>78</v>
      </c>
      <c r="B7" s="12">
        <v>6.72</v>
      </c>
      <c r="C7" s="13"/>
      <c r="D7" s="14">
        <f>IFERROR(((+D18+D25)/(D16-D24-D26)*6.72),0)</f>
        <v>6.72</v>
      </c>
      <c r="E7" s="15"/>
      <c r="F7" s="14">
        <f>IFERROR(((+F18+F25)/(F16-F24-F26)*6.72),0)</f>
        <v>5.04</v>
      </c>
      <c r="G7" s="15"/>
      <c r="H7" s="14">
        <f>IFERROR(((+H18+H25)/(H16-H24-H26)*6.72),0)</f>
        <v>4.032</v>
      </c>
      <c r="I7" s="15"/>
      <c r="J7" s="14">
        <f>IFERROR(((+J18+J25)/(J16-J24-J26)*6.72),0)</f>
        <v>3.36</v>
      </c>
      <c r="K7" s="15"/>
      <c r="L7" s="14">
        <f>IFERROR(((+L18+L25)/(L16-L24-L26)*6.72),0)</f>
        <v>5.04</v>
      </c>
      <c r="M7" s="15"/>
      <c r="N7" s="14">
        <f>IFERROR(((+N18+N25)/(N16-N24-N26)*6.72),0)</f>
        <v>5.04</v>
      </c>
      <c r="P7" s="27">
        <v>7.6</v>
      </c>
      <c r="Q7" s="28">
        <v>8.14</v>
      </c>
      <c r="R7" s="29" t="s">
        <v>115</v>
      </c>
      <c r="S7" s="30" t="s">
        <v>116</v>
      </c>
      <c r="T7" s="31" t="s">
        <v>187</v>
      </c>
    </row>
    <row r="8" spans="1:22" ht="15" customHeight="1" x14ac:dyDescent="0.15">
      <c r="A8" s="16" t="s">
        <v>77</v>
      </c>
      <c r="B8" s="12">
        <v>1.05</v>
      </c>
      <c r="C8" s="13"/>
      <c r="D8" s="14">
        <f>IFERROR(((D19+D23-D26)/(D20-D23))*1.05,0)</f>
        <v>2.1</v>
      </c>
      <c r="E8" s="15"/>
      <c r="F8" s="14">
        <f>IFERROR(((F19+F23-F26)/(F20-F23))*1.05,0)</f>
        <v>3.1500000000000004</v>
      </c>
      <c r="G8" s="15"/>
      <c r="H8" s="14">
        <f>IFERROR(((H19+H23-H26)/(H20-H23))*1.05,0)</f>
        <v>4.2</v>
      </c>
      <c r="I8" s="15"/>
      <c r="J8" s="14">
        <f>IFERROR(((J19+J23-J26)/(J20-J23))*1.05,0)</f>
        <v>5.25</v>
      </c>
      <c r="K8" s="15"/>
      <c r="L8" s="14">
        <f>IFERROR(((L19+L23-L26)/(L20-L23))*1.05,0)</f>
        <v>1.05</v>
      </c>
      <c r="M8" s="15"/>
      <c r="N8" s="14">
        <f>IFERROR(((N19+N23-N26)/(N20-N23))*1.05,0)</f>
        <v>1.05</v>
      </c>
      <c r="P8" s="27">
        <v>7.3</v>
      </c>
      <c r="Q8" s="28">
        <v>7.59</v>
      </c>
      <c r="R8" s="29" t="s">
        <v>117</v>
      </c>
      <c r="S8" s="30" t="s">
        <v>116</v>
      </c>
      <c r="T8" s="31" t="s">
        <v>188</v>
      </c>
    </row>
    <row r="9" spans="1:22" ht="15" customHeight="1" x14ac:dyDescent="0.15">
      <c r="A9" s="410" t="s">
        <v>61</v>
      </c>
      <c r="B9" s="410"/>
      <c r="D9" s="14">
        <f>SUM(D4:D8)</f>
        <v>15.343333333333332</v>
      </c>
      <c r="E9" s="15"/>
      <c r="F9" s="14">
        <f>SUM(F4:F8)</f>
        <v>15.534999999999998</v>
      </c>
      <c r="G9" s="15"/>
      <c r="H9" s="14">
        <f>SUM(H4:H8)</f>
        <v>16.07</v>
      </c>
      <c r="I9" s="15"/>
      <c r="J9" s="14">
        <f>SUM(J4:J8)</f>
        <v>16.776666666666664</v>
      </c>
      <c r="K9" s="15"/>
      <c r="L9" s="14">
        <f>SUM(L4:L8)</f>
        <v>11.795000000000002</v>
      </c>
      <c r="M9" s="15"/>
      <c r="N9" s="14">
        <f>SUM(N4:N8)</f>
        <v>11.795000000000002</v>
      </c>
      <c r="P9" s="27">
        <v>7</v>
      </c>
      <c r="Q9" s="28">
        <v>7.29</v>
      </c>
      <c r="R9" s="29" t="s">
        <v>118</v>
      </c>
      <c r="S9" s="30" t="s">
        <v>116</v>
      </c>
      <c r="T9" s="31" t="s">
        <v>189</v>
      </c>
    </row>
    <row r="10" spans="1:22" ht="15" customHeight="1" x14ac:dyDescent="0.15">
      <c r="A10" s="410" t="s">
        <v>62</v>
      </c>
      <c r="B10" s="410"/>
      <c r="D10" s="32" t="str">
        <f>IF(D9&gt;=$P$6,$R$6,IF(D9&gt;=$P$7,$R$7,IF(D9&gt;=$P$8,$R$8,IF(D9&gt;=$P$9,$R$9,IF(D9&gt;=$P$10,$R$10,IF(D9&gt;=$P$11,$R$11,IF(D9&gt;=$P$12,$R$12,IF(D9&gt;=$P$13,$R$13,IF(D9&gt;=$P$14,$R$14,IF(D9&gt;=$P$15,$R$15,IF(D9&gt;=$P$16,$R$16,IF(D9&gt;=$P$17,$R$17,IF(D9&gt;=$P$18,$R$18,IF(D9&gt;=$P$19,$R$19,IF(D9&gt;=$P$20,$R$20,IF(D9&gt;=$P$21,$R$21,IF(D9&gt;=$P$22,$R$22,IF(D9&gt;=$P$23,$R$23,IF(D9&gt;=$P$24,$R$24,$R$25)))))))))))))))))))</f>
        <v>01°  (AAA)</v>
      </c>
      <c r="E10" s="15"/>
      <c r="F10" s="32" t="str">
        <f>IF(F9&gt;=$P$6,$R$6,IF(F9&gt;=$P$7,$R$7,IF(F9&gt;=$P$8,$R$8,IF(F9&gt;=$P$9,$R$9,IF(F9&gt;=$P$10,$R$10,IF(F9&gt;=$P$11,$R$11,IF(F9&gt;=$P$12,$R$12,IF(F9&gt;=$P$13,$R$13,IF(F9&gt;=$P$14,$R$14,IF(F9&gt;=$P$15,$R$15,IF(F9&gt;=$P$16,$R$16,IF(F9&gt;=$P$17,$R$17,IF(F9&gt;=$P$18,$R$18,IF(F9&gt;=$P$19,$R$19,IF(F9&gt;=$P$20,$R$20,IF(F9&gt;=$P$21,$R$21,IF(F9&gt;=$P$22,$R$22,IF(F9&gt;=$P$23,$R$23,IF(F9&gt;=$P$24,$R$24,$R$25)))))))))))))))))))</f>
        <v>01°  (AAA)</v>
      </c>
      <c r="G10" s="15"/>
      <c r="H10" s="32" t="str">
        <f>IF(H9&gt;=$P$6,$R$6,IF(H9&gt;=$P$7,$R$7,IF(H9&gt;=$P$8,$R$8,IF(H9&gt;=$P$9,$R$9,IF(H9&gt;=$P$10,$R$10,IF(H9&gt;=$P$11,$R$11,IF(H9&gt;=$P$12,$R$12,IF(H9&gt;=$P$13,$R$13,IF(H9&gt;=$P$14,$R$14,IF(H9&gt;=$P$15,$R$15,IF(H9&gt;=$P$16,$R$16,IF(H9&gt;=$P$17,$R$17,IF(H9&gt;=$P$18,$R$18,IF(H9&gt;=$P$19,$R$19,IF(H9&gt;=$P$20,$R$20,IF(H9&gt;=$P$21,$R$21,IF(H9&gt;=$P$22,$R$22,IF(H9&gt;=$P$23,$R$23,IF(H9&gt;=$P$24,$R$24,$R$25)))))))))))))))))))</f>
        <v>01°  (AAA)</v>
      </c>
      <c r="I10" s="15"/>
      <c r="J10" s="32" t="str">
        <f>IF(J9&gt;=$P$6,$R$6,IF(J9&gt;=$P$7,$R$7,IF(J9&gt;=$P$8,$R$8,IF(J9&gt;=$P$9,$R$9,IF(J9&gt;=$P$10,$R$10,IF(J9&gt;=$P$11,$R$11,IF(J9&gt;=$P$12,$R$12,IF(J9&gt;=$P$13,$R$13,IF(J9&gt;=$P$14,$R$14,IF(J9&gt;=$P$15,$R$15,IF(J9&gt;=$P$16,$R$16,IF(J9&gt;=$P$17,$R$17,IF(J9&gt;=$P$18,$R$18,IF(J9&gt;=$P$19,$R$19,IF(J9&gt;=$P$20,$R$20,IF(J9&gt;=$P$21,$R$21,IF(J9&gt;=$P$22,$R$22,IF(J9&gt;=$P$23,$R$23,IF(J9&gt;=$P$24,$R$24,$R$25)))))))))))))))))))</f>
        <v>01°  (AAA)</v>
      </c>
      <c r="K10" s="15"/>
      <c r="L10" s="32" t="str">
        <f>IF(L9&gt;=$P$6,$R$6,IF(L9&gt;=$P$7,$R$7,IF(L9&gt;=$P$8,$R$8,IF(L9&gt;=$P$9,$R$9,IF(L9&gt;=$P$10,$R$10,IF(L9&gt;=$P$11,$R$11,IF(L9&gt;=$P$12,$R$12,IF(L9&gt;=$P$13,$R$13,IF(L9&gt;=$P$14,$R$14,IF(L9&gt;=$P$15,$R$15,IF(L9&gt;=$P$16,$R$16,IF(L9&gt;=$P$17,$R$17,IF(L9&gt;=$P$18,$R$18,IF(L9&gt;=$P$19,$R$19,IF(L9&gt;=$P$20,$R$20,IF(L9&gt;=$P$21,$R$21,IF(L9&gt;=$P$22,$R$22,IF(L9&gt;=$P$23,$R$23,IF(L9&gt;=$P$24,$R$24,$R$25)))))))))))))))))))</f>
        <v>01°  (AAA)</v>
      </c>
      <c r="M10" s="15"/>
      <c r="N10" s="32" t="str">
        <f>IF(N9&gt;=$P$6,$R$6,IF(N9&gt;=$P$7,$R$7,IF(N9&gt;=$P$8,$R$8,IF(N9&gt;=$P$9,$R$9,IF(N9&gt;=$P$10,$R$10,IF(N9&gt;=$P$11,$R$11,IF(N9&gt;=$P$12,$R$12,IF(N9&gt;=$P$13,$R$13,IF(N9&gt;=$P$14,$R$14,IF(N9&gt;=$P$15,$R$15,IF(N9&gt;=$P$16,$R$16,IF(N9&gt;=$P$17,$R$17,IF(N9&gt;=$P$18,$R$18,IF(N9&gt;=$P$19,$R$19,IF(N9&gt;=$P$20,$R$20,IF(N9&gt;=$P$21,$R$21,IF(N9&gt;=$P$22,$R$22,IF(N9&gt;=$P$23,$R$23,IF(N9&gt;=$P$24,$R$24,$R$25)))))))))))))))))))</f>
        <v>01°  (AAA)</v>
      </c>
      <c r="P10" s="27">
        <v>6.85</v>
      </c>
      <c r="Q10" s="28">
        <v>6.99</v>
      </c>
      <c r="R10" s="29" t="s">
        <v>119</v>
      </c>
      <c r="S10" s="30" t="s">
        <v>120</v>
      </c>
      <c r="T10" s="31" t="s">
        <v>190</v>
      </c>
    </row>
    <row r="11" spans="1:22" ht="13.5" customHeight="1" x14ac:dyDescent="0.15">
      <c r="A11" s="33"/>
      <c r="B11" s="33"/>
      <c r="C11" s="33"/>
      <c r="D11" s="13">
        <v>1</v>
      </c>
      <c r="E11" s="13"/>
      <c r="F11" s="13">
        <v>2</v>
      </c>
      <c r="G11" s="13"/>
      <c r="H11" s="13">
        <v>3</v>
      </c>
      <c r="I11" s="13"/>
      <c r="J11" s="13">
        <v>4</v>
      </c>
      <c r="K11" s="13"/>
      <c r="L11" s="13">
        <v>5</v>
      </c>
      <c r="M11" s="13"/>
      <c r="N11" s="13">
        <v>5</v>
      </c>
      <c r="P11" s="27">
        <v>6.65</v>
      </c>
      <c r="Q11" s="28">
        <v>6.84</v>
      </c>
      <c r="R11" s="29" t="s">
        <v>121</v>
      </c>
      <c r="S11" s="30" t="s">
        <v>120</v>
      </c>
      <c r="T11" s="34" t="s">
        <v>200</v>
      </c>
    </row>
    <row r="12" spans="1:22" ht="13.5" customHeight="1" x14ac:dyDescent="0.15">
      <c r="A12" s="33"/>
      <c r="B12" s="33"/>
      <c r="C12" s="33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P12" s="35">
        <v>6.4</v>
      </c>
      <c r="Q12" s="36">
        <v>6.6400000000000006</v>
      </c>
      <c r="R12" s="37" t="s">
        <v>122</v>
      </c>
      <c r="S12" s="38" t="s">
        <v>120</v>
      </c>
      <c r="T12" s="34" t="s">
        <v>201</v>
      </c>
    </row>
    <row r="13" spans="1:22" ht="16.5" customHeight="1" x14ac:dyDescent="0.15">
      <c r="C13" s="39"/>
      <c r="D13" s="40">
        <f>+D2</f>
        <v>2021</v>
      </c>
      <c r="E13" s="40"/>
      <c r="F13" s="40">
        <f>+F2</f>
        <v>2022</v>
      </c>
      <c r="G13" s="40"/>
      <c r="H13" s="40">
        <f>+H2</f>
        <v>2023</v>
      </c>
      <c r="I13" s="40"/>
      <c r="J13" s="40">
        <f>+J2</f>
        <v>2024</v>
      </c>
      <c r="K13" s="40"/>
      <c r="L13" s="40" t="str">
        <f>+L2</f>
        <v>20xx</v>
      </c>
      <c r="M13" s="40"/>
      <c r="N13" s="40" t="str">
        <f>+N2</f>
        <v>20xx</v>
      </c>
      <c r="P13" s="41">
        <v>6.25</v>
      </c>
      <c r="Q13" s="42">
        <v>6.3900000000000006</v>
      </c>
      <c r="R13" s="43" t="s">
        <v>123</v>
      </c>
      <c r="S13" s="44" t="s">
        <v>124</v>
      </c>
      <c r="T13" s="45" t="s">
        <v>191</v>
      </c>
    </row>
    <row r="14" spans="1:22" x14ac:dyDescent="0.15">
      <c r="A14" s="46"/>
      <c r="B14" s="47" t="s">
        <v>63</v>
      </c>
      <c r="C14" s="5"/>
      <c r="P14" s="48">
        <v>5.85</v>
      </c>
      <c r="Q14" s="49">
        <v>6.24</v>
      </c>
      <c r="R14" s="50" t="s">
        <v>125</v>
      </c>
      <c r="S14" s="51" t="s">
        <v>124</v>
      </c>
      <c r="T14" s="52" t="s">
        <v>192</v>
      </c>
    </row>
    <row r="15" spans="1:22" ht="15" customHeight="1" x14ac:dyDescent="0.15">
      <c r="A15" s="410" t="s">
        <v>185</v>
      </c>
      <c r="B15" s="410"/>
      <c r="C15" s="16"/>
      <c r="D15" s="53">
        <f>+'parametri primari'!D25</f>
        <v>1</v>
      </c>
      <c r="E15" s="54"/>
      <c r="F15" s="53">
        <f>+'parametri primari'!F25</f>
        <v>2</v>
      </c>
      <c r="G15" s="53"/>
      <c r="H15" s="53">
        <f>+'parametri primari'!H25</f>
        <v>3</v>
      </c>
      <c r="I15" s="53"/>
      <c r="J15" s="53">
        <f>+'parametri primari'!J25</f>
        <v>4</v>
      </c>
      <c r="K15" s="53"/>
      <c r="L15" s="53">
        <f>+'parametri primari'!L25</f>
        <v>1</v>
      </c>
      <c r="M15" s="53"/>
      <c r="N15" s="53">
        <f>+'parametri primari'!N25</f>
        <v>1</v>
      </c>
      <c r="P15" s="48">
        <v>5.65</v>
      </c>
      <c r="Q15" s="49">
        <v>5.84</v>
      </c>
      <c r="R15" s="50" t="s">
        <v>126</v>
      </c>
      <c r="S15" s="51" t="s">
        <v>124</v>
      </c>
      <c r="T15" s="52" t="s">
        <v>193</v>
      </c>
    </row>
    <row r="16" spans="1:22" ht="15" customHeight="1" x14ac:dyDescent="0.15">
      <c r="A16" s="410" t="s">
        <v>64</v>
      </c>
      <c r="B16" s="410"/>
      <c r="C16" s="16"/>
      <c r="D16" s="53">
        <f>+sp!D32</f>
        <v>3</v>
      </c>
      <c r="E16" s="54"/>
      <c r="F16" s="53">
        <f>+sp!F32</f>
        <v>4</v>
      </c>
      <c r="G16" s="53"/>
      <c r="H16" s="53">
        <f>+sp!H32</f>
        <v>5</v>
      </c>
      <c r="I16" s="53"/>
      <c r="J16" s="53">
        <f>+sp!J32</f>
        <v>6</v>
      </c>
      <c r="K16" s="53"/>
      <c r="L16" s="53">
        <f>+sp!N32</f>
        <v>4</v>
      </c>
      <c r="M16" s="53"/>
      <c r="N16" s="53">
        <f>+sp!P32</f>
        <v>4</v>
      </c>
      <c r="P16" s="48">
        <v>5.25</v>
      </c>
      <c r="Q16" s="49">
        <v>5.6400000000000006</v>
      </c>
      <c r="R16" s="50" t="s">
        <v>127</v>
      </c>
      <c r="S16" s="51" t="s">
        <v>104</v>
      </c>
      <c r="T16" s="52" t="s">
        <v>194</v>
      </c>
    </row>
    <row r="17" spans="1:30" ht="15" customHeight="1" x14ac:dyDescent="0.15">
      <c r="A17" s="410" t="s">
        <v>65</v>
      </c>
      <c r="B17" s="410"/>
      <c r="C17" s="16"/>
      <c r="D17" s="53">
        <f>+ce!D42-D27+D25</f>
        <v>1</v>
      </c>
      <c r="E17" s="54"/>
      <c r="F17" s="53">
        <f>+ce!F42-F27+F25</f>
        <v>1</v>
      </c>
      <c r="G17" s="53"/>
      <c r="H17" s="53">
        <f>+ce!H42-H27+H25</f>
        <v>1</v>
      </c>
      <c r="I17" s="53"/>
      <c r="J17" s="53">
        <f>+ce!J42-J27+J25</f>
        <v>1</v>
      </c>
      <c r="K17" s="53"/>
      <c r="L17" s="53">
        <f>+ce!N42-L27+L25</f>
        <v>1</v>
      </c>
      <c r="M17" s="53"/>
      <c r="N17" s="53">
        <f>+ce!P42-N27+N25</f>
        <v>1</v>
      </c>
      <c r="P17" s="48">
        <v>4.95</v>
      </c>
      <c r="Q17" s="49">
        <v>5.24</v>
      </c>
      <c r="R17" s="50" t="s">
        <v>128</v>
      </c>
      <c r="S17" s="51" t="s">
        <v>104</v>
      </c>
      <c r="T17" s="52" t="s">
        <v>195</v>
      </c>
    </row>
    <row r="18" spans="1:30" ht="15" customHeight="1" x14ac:dyDescent="0.15">
      <c r="A18" s="410" t="s">
        <v>66</v>
      </c>
      <c r="B18" s="410"/>
      <c r="C18" s="16"/>
      <c r="D18" s="53">
        <f>+ce!D29</f>
        <v>3</v>
      </c>
      <c r="E18" s="54"/>
      <c r="F18" s="53">
        <f>+ce!F29</f>
        <v>3</v>
      </c>
      <c r="G18" s="53"/>
      <c r="H18" s="53">
        <f>+ce!H29</f>
        <v>3</v>
      </c>
      <c r="I18" s="53"/>
      <c r="J18" s="53">
        <f>+ce!J29</f>
        <v>3</v>
      </c>
      <c r="K18" s="53"/>
      <c r="L18" s="53">
        <f>+ce!N29</f>
        <v>3</v>
      </c>
      <c r="M18" s="53"/>
      <c r="N18" s="53">
        <f>+ce!P29</f>
        <v>3</v>
      </c>
      <c r="P18" s="48">
        <v>4.75</v>
      </c>
      <c r="Q18" s="49">
        <v>4.9400000000000004</v>
      </c>
      <c r="R18" s="50" t="s">
        <v>129</v>
      </c>
      <c r="S18" s="51" t="s">
        <v>104</v>
      </c>
      <c r="T18" s="52" t="s">
        <v>196</v>
      </c>
    </row>
    <row r="19" spans="1:30" ht="15" customHeight="1" x14ac:dyDescent="0.15">
      <c r="A19" s="410" t="s">
        <v>67</v>
      </c>
      <c r="B19" s="410"/>
      <c r="C19" s="16"/>
      <c r="D19" s="53">
        <f>+sp!D36</f>
        <v>2</v>
      </c>
      <c r="E19" s="54"/>
      <c r="F19" s="53">
        <f>+sp!F36</f>
        <v>3</v>
      </c>
      <c r="G19" s="53"/>
      <c r="H19" s="53">
        <f>+sp!H36</f>
        <v>4</v>
      </c>
      <c r="I19" s="53"/>
      <c r="J19" s="53">
        <f>+sp!J36</f>
        <v>5</v>
      </c>
      <c r="K19" s="53"/>
      <c r="L19" s="53">
        <f>+sp!N36</f>
        <v>2</v>
      </c>
      <c r="M19" s="53"/>
      <c r="N19" s="53">
        <f>+sp!P36</f>
        <v>2</v>
      </c>
      <c r="P19" s="48">
        <v>4.5</v>
      </c>
      <c r="Q19" s="49">
        <v>4.74</v>
      </c>
      <c r="R19" s="50" t="s">
        <v>130</v>
      </c>
      <c r="S19" s="51" t="s">
        <v>131</v>
      </c>
      <c r="T19" s="52" t="s">
        <v>197</v>
      </c>
    </row>
    <row r="20" spans="1:30" ht="15" customHeight="1" x14ac:dyDescent="0.15">
      <c r="A20" s="410" t="s">
        <v>76</v>
      </c>
      <c r="B20" s="410"/>
      <c r="C20" s="16"/>
      <c r="D20" s="53">
        <f>+sp!D66-sp!D36</f>
        <v>1</v>
      </c>
      <c r="E20" s="54"/>
      <c r="F20" s="53">
        <f>+sp!F66-sp!F36</f>
        <v>1</v>
      </c>
      <c r="G20" s="53"/>
      <c r="H20" s="53">
        <f>+sp!H66-sp!H36</f>
        <v>1</v>
      </c>
      <c r="I20" s="53"/>
      <c r="J20" s="53">
        <f>+sp!J66-sp!J36</f>
        <v>1</v>
      </c>
      <c r="K20" s="53"/>
      <c r="L20" s="53">
        <f>+sp!N66-sp!N36</f>
        <v>2</v>
      </c>
      <c r="M20" s="53"/>
      <c r="N20" s="53">
        <f>+sp!P66-sp!P36</f>
        <v>2</v>
      </c>
      <c r="P20" s="48">
        <v>4.1500000000000004</v>
      </c>
      <c r="Q20" s="49">
        <v>4.49</v>
      </c>
      <c r="R20" s="50" t="s">
        <v>132</v>
      </c>
      <c r="S20" s="51" t="s">
        <v>131</v>
      </c>
      <c r="T20" s="52" t="s">
        <v>197</v>
      </c>
    </row>
    <row r="21" spans="1:30" x14ac:dyDescent="0.15">
      <c r="A21" s="33"/>
      <c r="B21" s="16"/>
      <c r="C21" s="16"/>
      <c r="D21" s="53"/>
      <c r="E21" s="54"/>
      <c r="F21" s="53"/>
      <c r="G21" s="53"/>
      <c r="H21" s="53"/>
      <c r="I21" s="53"/>
      <c r="J21" s="53"/>
      <c r="K21" s="53"/>
      <c r="L21" s="53"/>
      <c r="M21" s="53"/>
      <c r="N21" s="53"/>
      <c r="P21" s="55">
        <v>3.75</v>
      </c>
      <c r="Q21" s="56">
        <v>4.1400000000000006</v>
      </c>
      <c r="R21" s="57" t="s">
        <v>133</v>
      </c>
      <c r="S21" s="58" t="s">
        <v>131</v>
      </c>
      <c r="T21" s="59" t="s">
        <v>197</v>
      </c>
    </row>
    <row r="22" spans="1:30" x14ac:dyDescent="0.15">
      <c r="A22" s="46"/>
      <c r="B22" s="47" t="s">
        <v>68</v>
      </c>
      <c r="C22" s="39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P22" s="60">
        <v>3.2</v>
      </c>
      <c r="Q22" s="61">
        <v>3.74</v>
      </c>
      <c r="R22" s="62" t="s">
        <v>134</v>
      </c>
      <c r="S22" s="63" t="s">
        <v>105</v>
      </c>
      <c r="T22" s="64" t="s">
        <v>198</v>
      </c>
    </row>
    <row r="23" spans="1:30" ht="15" customHeight="1" x14ac:dyDescent="0.15">
      <c r="A23" s="413" t="s">
        <v>69</v>
      </c>
      <c r="B23" s="413"/>
      <c r="C23" s="16"/>
      <c r="D23" s="53">
        <f>+sp!D54</f>
        <v>0</v>
      </c>
      <c r="E23" s="54"/>
      <c r="F23" s="53">
        <f>+sp!F54</f>
        <v>0</v>
      </c>
      <c r="G23" s="53"/>
      <c r="H23" s="53">
        <f>+sp!H54</f>
        <v>0</v>
      </c>
      <c r="I23" s="53"/>
      <c r="J23" s="53">
        <f>+sp!J54</f>
        <v>0</v>
      </c>
      <c r="K23" s="53"/>
      <c r="L23" s="53">
        <f>+sp!N54</f>
        <v>0</v>
      </c>
      <c r="M23" s="53"/>
      <c r="N23" s="53">
        <f>+sp!P54</f>
        <v>0</v>
      </c>
      <c r="P23" s="65">
        <v>2.5</v>
      </c>
      <c r="Q23" s="66">
        <v>3.1900000000000004</v>
      </c>
      <c r="R23" s="67" t="s">
        <v>135</v>
      </c>
      <c r="S23" s="68" t="s">
        <v>105</v>
      </c>
      <c r="T23" s="69" t="s">
        <v>198</v>
      </c>
    </row>
    <row r="24" spans="1:30" ht="15" customHeight="1" x14ac:dyDescent="0.15">
      <c r="A24" s="410" t="s">
        <v>70</v>
      </c>
      <c r="B24" s="410"/>
      <c r="C24" s="16"/>
      <c r="D24" s="53">
        <f>+sp!D59</f>
        <v>0</v>
      </c>
      <c r="E24" s="54"/>
      <c r="F24" s="53">
        <f>+sp!F59</f>
        <v>0</v>
      </c>
      <c r="G24" s="53"/>
      <c r="H24" s="53">
        <f>+sp!H59</f>
        <v>0</v>
      </c>
      <c r="I24" s="53"/>
      <c r="J24" s="53">
        <f>+sp!J59</f>
        <v>0</v>
      </c>
      <c r="K24" s="53"/>
      <c r="L24" s="53">
        <f>+sp!N59</f>
        <v>0</v>
      </c>
      <c r="M24" s="53"/>
      <c r="N24" s="53">
        <f>+sp!P59</f>
        <v>0</v>
      </c>
      <c r="P24" s="65">
        <v>1.75</v>
      </c>
      <c r="Q24" s="66">
        <v>2.4900000000000002</v>
      </c>
      <c r="R24" s="67" t="s">
        <v>136</v>
      </c>
      <c r="S24" s="68" t="s">
        <v>105</v>
      </c>
      <c r="T24" s="69" t="s">
        <v>198</v>
      </c>
    </row>
    <row r="25" spans="1:30" ht="15" customHeight="1" x14ac:dyDescent="0.15">
      <c r="A25" s="410" t="s">
        <v>71</v>
      </c>
      <c r="B25" s="410"/>
      <c r="C25" s="16"/>
      <c r="D25" s="70">
        <v>0</v>
      </c>
      <c r="E25" s="71"/>
      <c r="F25" s="70">
        <v>0</v>
      </c>
      <c r="G25" s="70"/>
      <c r="H25" s="70">
        <v>0</v>
      </c>
      <c r="I25" s="70"/>
      <c r="J25" s="70">
        <v>0</v>
      </c>
      <c r="K25" s="70"/>
      <c r="L25" s="70">
        <v>0</v>
      </c>
      <c r="M25" s="70"/>
      <c r="N25" s="70">
        <v>0</v>
      </c>
      <c r="P25" s="72"/>
      <c r="Q25" s="73">
        <v>1.74</v>
      </c>
      <c r="R25" s="74" t="s">
        <v>137</v>
      </c>
      <c r="S25" s="75" t="s">
        <v>138</v>
      </c>
      <c r="T25" s="76" t="s">
        <v>199</v>
      </c>
    </row>
    <row r="26" spans="1:30" ht="15" customHeight="1" x14ac:dyDescent="0.15">
      <c r="A26" s="410" t="s">
        <v>72</v>
      </c>
      <c r="B26" s="410"/>
      <c r="C26" s="16"/>
      <c r="D26" s="53">
        <f>+sp!D6</f>
        <v>0</v>
      </c>
      <c r="E26" s="54"/>
      <c r="F26" s="53">
        <f>+sp!F6</f>
        <v>0</v>
      </c>
      <c r="G26" s="53"/>
      <c r="H26" s="53">
        <f>+sp!H6</f>
        <v>0</v>
      </c>
      <c r="I26" s="53"/>
      <c r="J26" s="53">
        <f>+sp!J6</f>
        <v>0</v>
      </c>
      <c r="K26" s="53"/>
      <c r="L26" s="53">
        <f>+sp!N6</f>
        <v>0</v>
      </c>
      <c r="M26" s="53"/>
      <c r="N26" s="53">
        <f>+sp!P6</f>
        <v>0</v>
      </c>
    </row>
    <row r="27" spans="1:30" ht="15" customHeight="1" x14ac:dyDescent="0.15">
      <c r="A27" s="410" t="s">
        <v>73</v>
      </c>
      <c r="B27" s="410"/>
      <c r="C27" s="16"/>
      <c r="D27" s="77">
        <v>0</v>
      </c>
      <c r="E27" s="71"/>
      <c r="F27" s="77">
        <v>0</v>
      </c>
      <c r="G27" s="70"/>
      <c r="H27" s="77">
        <v>0</v>
      </c>
      <c r="I27" s="70"/>
      <c r="J27" s="77">
        <v>0</v>
      </c>
      <c r="K27" s="70"/>
      <c r="L27" s="77">
        <v>0</v>
      </c>
      <c r="M27" s="70"/>
      <c r="N27" s="77">
        <v>0</v>
      </c>
    </row>
    <row r="28" spans="1:30" ht="15" customHeight="1" x14ac:dyDescent="0.15">
      <c r="A28" s="410" t="s">
        <v>74</v>
      </c>
      <c r="B28" s="410"/>
      <c r="C28" s="16"/>
      <c r="D28" s="70">
        <v>0</v>
      </c>
      <c r="E28" s="71"/>
      <c r="F28" s="70">
        <v>0</v>
      </c>
      <c r="G28" s="70"/>
      <c r="H28" s="70">
        <v>0</v>
      </c>
      <c r="I28" s="70"/>
      <c r="J28" s="70">
        <v>0</v>
      </c>
      <c r="K28" s="70"/>
      <c r="L28" s="70">
        <v>0</v>
      </c>
      <c r="M28" s="70"/>
      <c r="N28" s="70">
        <v>0</v>
      </c>
    </row>
    <row r="29" spans="1:30" ht="15" customHeight="1" x14ac:dyDescent="0.15">
      <c r="A29" s="410" t="s">
        <v>75</v>
      </c>
      <c r="B29" s="410"/>
      <c r="C29" s="16"/>
      <c r="D29" s="70">
        <v>0</v>
      </c>
      <c r="E29" s="71"/>
      <c r="F29" s="70">
        <v>0</v>
      </c>
      <c r="G29" s="70"/>
      <c r="H29" s="70">
        <v>0</v>
      </c>
      <c r="I29" s="70"/>
      <c r="J29" s="70">
        <v>0</v>
      </c>
      <c r="K29" s="70"/>
      <c r="L29" s="70">
        <v>0</v>
      </c>
      <c r="M29" s="70"/>
      <c r="N29" s="70">
        <v>0</v>
      </c>
    </row>
    <row r="30" spans="1:30" x14ac:dyDescent="0.15">
      <c r="P30" s="78"/>
      <c r="Q30" s="78"/>
      <c r="R30" s="78"/>
      <c r="S30" s="78"/>
      <c r="T30" s="78"/>
      <c r="U30" s="79"/>
      <c r="V30" s="79"/>
      <c r="W30" s="79"/>
      <c r="X30" s="79"/>
      <c r="Y30" s="79"/>
      <c r="Z30" s="79"/>
      <c r="AA30" s="79"/>
      <c r="AB30" s="79"/>
      <c r="AC30" s="79"/>
      <c r="AD30" s="79"/>
    </row>
    <row r="31" spans="1:30" ht="18" x14ac:dyDescent="0.25">
      <c r="P31" s="78"/>
      <c r="Q31" s="78"/>
      <c r="R31" s="80"/>
      <c r="S31" s="80"/>
      <c r="T31" s="412"/>
      <c r="U31" s="412"/>
      <c r="V31" s="412"/>
      <c r="W31" s="81"/>
      <c r="X31" s="20"/>
      <c r="Y31" s="21"/>
      <c r="Z31" s="79"/>
      <c r="AA31" s="79"/>
      <c r="AB31" s="79"/>
      <c r="AC31" s="79"/>
      <c r="AD31" s="79"/>
    </row>
    <row r="32" spans="1:30" ht="18" x14ac:dyDescent="0.25">
      <c r="P32" s="78"/>
      <c r="Q32" s="78"/>
      <c r="R32" s="82"/>
      <c r="S32" s="83"/>
      <c r="T32" s="84"/>
      <c r="U32" s="85"/>
      <c r="V32" s="86"/>
      <c r="W32" s="81"/>
      <c r="X32" s="87"/>
      <c r="Y32" s="88"/>
      <c r="Z32" s="79"/>
      <c r="AA32" s="79"/>
      <c r="AB32" s="79"/>
      <c r="AC32" s="79"/>
      <c r="AD32" s="79"/>
    </row>
    <row r="33" spans="16:30" ht="18" x14ac:dyDescent="0.25">
      <c r="P33" s="78"/>
      <c r="Q33" s="78"/>
      <c r="R33" s="82"/>
      <c r="S33" s="83"/>
      <c r="T33" s="84"/>
      <c r="U33" s="85"/>
      <c r="V33" s="86"/>
      <c r="W33" s="81"/>
      <c r="X33" s="87"/>
      <c r="Y33" s="88"/>
      <c r="Z33" s="79"/>
      <c r="AA33" s="79"/>
      <c r="AB33" s="79"/>
      <c r="AC33" s="79"/>
      <c r="AD33" s="79"/>
    </row>
    <row r="34" spans="16:30" ht="18" x14ac:dyDescent="0.25">
      <c r="P34" s="78"/>
      <c r="Q34" s="78"/>
      <c r="R34" s="82"/>
      <c r="S34" s="83"/>
      <c r="T34" s="84"/>
      <c r="U34" s="85"/>
      <c r="V34" s="86"/>
      <c r="W34" s="81"/>
      <c r="X34" s="87"/>
      <c r="Y34" s="88"/>
      <c r="Z34" s="79"/>
      <c r="AA34" s="79"/>
      <c r="AB34" s="79"/>
      <c r="AC34" s="79"/>
      <c r="AD34" s="79"/>
    </row>
    <row r="35" spans="16:30" ht="18" x14ac:dyDescent="0.25">
      <c r="P35" s="78"/>
      <c r="Q35" s="78"/>
      <c r="R35" s="82"/>
      <c r="S35" s="83"/>
      <c r="T35" s="84"/>
      <c r="U35" s="85"/>
      <c r="V35" s="86"/>
      <c r="W35" s="81"/>
      <c r="X35" s="87"/>
      <c r="Y35" s="88"/>
      <c r="Z35" s="79"/>
      <c r="AA35" s="79"/>
      <c r="AB35" s="79"/>
      <c r="AC35" s="79"/>
      <c r="AD35" s="79"/>
    </row>
    <row r="36" spans="16:30" ht="18" x14ac:dyDescent="0.25">
      <c r="P36" s="78"/>
      <c r="Q36" s="78"/>
      <c r="R36" s="82"/>
      <c r="S36" s="83"/>
      <c r="T36" s="84"/>
      <c r="U36" s="85"/>
      <c r="V36" s="86"/>
      <c r="W36" s="81"/>
      <c r="X36" s="87"/>
      <c r="Y36" s="88"/>
      <c r="Z36" s="79"/>
      <c r="AA36" s="79"/>
      <c r="AB36" s="79"/>
      <c r="AC36" s="79"/>
      <c r="AD36" s="79"/>
    </row>
    <row r="37" spans="16:30" ht="18" x14ac:dyDescent="0.25">
      <c r="P37" s="78"/>
      <c r="Q37" s="78"/>
      <c r="R37" s="82"/>
      <c r="S37" s="83"/>
      <c r="T37" s="84"/>
      <c r="U37" s="85"/>
      <c r="V37" s="86"/>
      <c r="W37" s="81"/>
      <c r="X37" s="87"/>
      <c r="Y37" s="88"/>
      <c r="Z37" s="79"/>
      <c r="AA37" s="79"/>
      <c r="AB37" s="79"/>
      <c r="AC37" s="79"/>
      <c r="AD37" s="79"/>
    </row>
    <row r="38" spans="16:30" ht="18" x14ac:dyDescent="0.25">
      <c r="P38" s="78"/>
      <c r="Q38" s="78"/>
      <c r="R38" s="82"/>
      <c r="S38" s="89"/>
      <c r="T38" s="84"/>
      <c r="U38" s="85"/>
      <c r="V38" s="86"/>
      <c r="W38" s="81"/>
      <c r="X38" s="87"/>
      <c r="Y38" s="88"/>
      <c r="Z38" s="79"/>
      <c r="AA38" s="79"/>
      <c r="AB38" s="79"/>
      <c r="AC38" s="79"/>
      <c r="AD38" s="79"/>
    </row>
    <row r="39" spans="16:30" ht="18" x14ac:dyDescent="0.25">
      <c r="P39" s="78"/>
      <c r="Q39" s="78"/>
      <c r="R39" s="82"/>
      <c r="S39" s="89"/>
      <c r="T39" s="84"/>
      <c r="U39" s="85"/>
      <c r="V39" s="86"/>
      <c r="W39" s="81"/>
      <c r="X39" s="87"/>
      <c r="Y39" s="88"/>
      <c r="Z39" s="79"/>
      <c r="AA39" s="79"/>
      <c r="AB39" s="79"/>
      <c r="AC39" s="79"/>
      <c r="AD39" s="79"/>
    </row>
    <row r="40" spans="16:30" ht="18" x14ac:dyDescent="0.25">
      <c r="P40" s="78"/>
      <c r="Q40" s="78"/>
      <c r="R40" s="82"/>
      <c r="S40" s="89"/>
      <c r="T40" s="84"/>
      <c r="U40" s="85"/>
      <c r="V40" s="86"/>
      <c r="W40" s="81"/>
      <c r="X40" s="87"/>
      <c r="Y40" s="88"/>
      <c r="Z40" s="79"/>
      <c r="AA40" s="79"/>
      <c r="AB40" s="79"/>
      <c r="AC40" s="79"/>
      <c r="AD40" s="79"/>
    </row>
    <row r="41" spans="16:30" ht="18" x14ac:dyDescent="0.25">
      <c r="P41" s="78"/>
      <c r="Q41" s="78"/>
      <c r="R41" s="82"/>
      <c r="S41" s="89"/>
      <c r="T41" s="84"/>
      <c r="U41" s="85"/>
      <c r="V41" s="86"/>
      <c r="W41" s="81"/>
      <c r="X41" s="87"/>
      <c r="Y41" s="88"/>
      <c r="Z41" s="79"/>
      <c r="AA41" s="79"/>
      <c r="AB41" s="79"/>
      <c r="AC41" s="79"/>
      <c r="AD41" s="79"/>
    </row>
    <row r="42" spans="16:30" ht="18" x14ac:dyDescent="0.25">
      <c r="P42" s="78"/>
      <c r="Q42" s="78"/>
      <c r="R42" s="82"/>
      <c r="S42" s="89"/>
      <c r="T42" s="84"/>
      <c r="U42" s="85"/>
      <c r="V42" s="86"/>
      <c r="W42" s="81"/>
      <c r="X42" s="87"/>
      <c r="Y42" s="88"/>
      <c r="Z42" s="79"/>
      <c r="AA42" s="79"/>
      <c r="AB42" s="79"/>
      <c r="AC42" s="79"/>
      <c r="AD42" s="79"/>
    </row>
    <row r="43" spans="16:30" ht="18" x14ac:dyDescent="0.25">
      <c r="P43" s="78"/>
      <c r="Q43" s="78"/>
      <c r="R43" s="82"/>
      <c r="S43" s="89"/>
      <c r="T43" s="84"/>
      <c r="U43" s="85"/>
      <c r="V43" s="86"/>
      <c r="W43" s="81"/>
      <c r="X43" s="87"/>
      <c r="Y43" s="88"/>
      <c r="Z43" s="79"/>
      <c r="AA43" s="79"/>
      <c r="AB43" s="79"/>
      <c r="AC43" s="79"/>
      <c r="AD43" s="79"/>
    </row>
    <row r="44" spans="16:30" ht="18" x14ac:dyDescent="0.25">
      <c r="P44" s="78"/>
      <c r="Q44" s="78"/>
      <c r="R44" s="82"/>
      <c r="S44" s="89"/>
      <c r="T44" s="84"/>
      <c r="U44" s="85"/>
      <c r="V44" s="86"/>
      <c r="W44" s="81"/>
      <c r="X44" s="87"/>
      <c r="Y44" s="88"/>
      <c r="Z44" s="79"/>
      <c r="AA44" s="79"/>
      <c r="AB44" s="79"/>
      <c r="AC44" s="79"/>
      <c r="AD44" s="79"/>
    </row>
    <row r="45" spans="16:30" ht="18" x14ac:dyDescent="0.25">
      <c r="P45" s="78"/>
      <c r="Q45" s="78"/>
      <c r="R45" s="82"/>
      <c r="S45" s="89"/>
      <c r="T45" s="84"/>
      <c r="U45" s="85"/>
      <c r="V45" s="86"/>
      <c r="W45" s="81"/>
      <c r="X45" s="87"/>
      <c r="Y45" s="88"/>
      <c r="Z45" s="79"/>
      <c r="AA45" s="79"/>
      <c r="AB45" s="79"/>
      <c r="AC45" s="79"/>
      <c r="AD45" s="79"/>
    </row>
    <row r="46" spans="16:30" ht="18" x14ac:dyDescent="0.25">
      <c r="P46" s="78"/>
      <c r="Q46" s="78"/>
      <c r="R46" s="82"/>
      <c r="S46" s="89"/>
      <c r="T46" s="84"/>
      <c r="U46" s="85"/>
      <c r="V46" s="86"/>
      <c r="W46" s="81"/>
      <c r="X46" s="87"/>
      <c r="Y46" s="88"/>
      <c r="Z46" s="79"/>
      <c r="AA46" s="79"/>
      <c r="AB46" s="79"/>
      <c r="AC46" s="79"/>
      <c r="AD46" s="79"/>
    </row>
    <row r="47" spans="16:30" ht="18" x14ac:dyDescent="0.25">
      <c r="P47" s="78"/>
      <c r="Q47" s="78"/>
      <c r="R47" s="82"/>
      <c r="S47" s="89"/>
      <c r="T47" s="84"/>
      <c r="U47" s="85"/>
      <c r="V47" s="86"/>
      <c r="W47" s="81"/>
      <c r="X47" s="87"/>
      <c r="Y47" s="88"/>
      <c r="Z47" s="79"/>
      <c r="AA47" s="79"/>
      <c r="AB47" s="79"/>
      <c r="AC47" s="79"/>
      <c r="AD47" s="79"/>
    </row>
    <row r="48" spans="16:30" ht="18" x14ac:dyDescent="0.25">
      <c r="P48" s="78"/>
      <c r="Q48" s="78"/>
      <c r="R48" s="82"/>
      <c r="S48" s="89"/>
      <c r="T48" s="84"/>
      <c r="U48" s="85"/>
      <c r="V48" s="86"/>
      <c r="W48" s="81"/>
      <c r="X48" s="87"/>
      <c r="Y48" s="88"/>
      <c r="Z48" s="79"/>
      <c r="AA48" s="79"/>
      <c r="AB48" s="79"/>
      <c r="AC48" s="79"/>
      <c r="AD48" s="79"/>
    </row>
    <row r="49" spans="16:30" ht="18" x14ac:dyDescent="0.25">
      <c r="P49" s="78"/>
      <c r="Q49" s="78"/>
      <c r="R49" s="82"/>
      <c r="S49" s="89"/>
      <c r="T49" s="84"/>
      <c r="U49" s="85"/>
      <c r="V49" s="86"/>
      <c r="W49" s="81"/>
      <c r="X49" s="87"/>
      <c r="Y49" s="88"/>
      <c r="Z49" s="79"/>
      <c r="AA49" s="79"/>
      <c r="AB49" s="79"/>
      <c r="AC49" s="79"/>
      <c r="AD49" s="79"/>
    </row>
    <row r="50" spans="16:30" ht="18" x14ac:dyDescent="0.25">
      <c r="P50" s="78"/>
      <c r="Q50" s="78"/>
      <c r="R50" s="82"/>
      <c r="S50" s="89"/>
      <c r="T50" s="84"/>
      <c r="U50" s="85"/>
      <c r="V50" s="86"/>
      <c r="W50" s="81"/>
      <c r="X50" s="87"/>
      <c r="Y50" s="88"/>
      <c r="Z50" s="79"/>
      <c r="AA50" s="79"/>
      <c r="AB50" s="79"/>
      <c r="AC50" s="79"/>
      <c r="AD50" s="79"/>
    </row>
    <row r="51" spans="16:30" ht="18" x14ac:dyDescent="0.25">
      <c r="P51" s="78"/>
      <c r="Q51" s="78"/>
      <c r="R51" s="82"/>
      <c r="S51" s="89"/>
      <c r="T51" s="84"/>
      <c r="U51" s="85"/>
      <c r="V51" s="86"/>
      <c r="W51" s="81"/>
      <c r="X51" s="87"/>
      <c r="Y51" s="88"/>
      <c r="Z51" s="79"/>
      <c r="AA51" s="79"/>
      <c r="AB51" s="79"/>
      <c r="AC51" s="79"/>
      <c r="AD51" s="79"/>
    </row>
    <row r="52" spans="16:30" x14ac:dyDescent="0.15">
      <c r="P52" s="78"/>
      <c r="Q52" s="78"/>
      <c r="R52" s="78"/>
      <c r="S52" s="78"/>
      <c r="T52" s="78"/>
      <c r="U52" s="79"/>
      <c r="V52" s="79"/>
      <c r="W52" s="79"/>
      <c r="X52" s="79"/>
      <c r="Y52" s="79"/>
      <c r="Z52" s="79"/>
      <c r="AA52" s="79"/>
      <c r="AB52" s="79"/>
      <c r="AC52" s="79"/>
      <c r="AD52" s="79"/>
    </row>
    <row r="53" spans="16:30" x14ac:dyDescent="0.15">
      <c r="P53" s="78"/>
      <c r="Q53" s="78"/>
      <c r="R53" s="78"/>
      <c r="S53" s="78"/>
      <c r="T53" s="78"/>
      <c r="U53" s="79"/>
      <c r="V53" s="79"/>
      <c r="W53" s="79"/>
      <c r="X53" s="79"/>
      <c r="Y53" s="79"/>
      <c r="Z53" s="79"/>
      <c r="AA53" s="79"/>
      <c r="AB53" s="79"/>
      <c r="AC53" s="79"/>
      <c r="AD53" s="79"/>
    </row>
    <row r="54" spans="16:30" x14ac:dyDescent="0.15">
      <c r="P54" s="78"/>
      <c r="Q54" s="78"/>
      <c r="R54" s="78"/>
      <c r="S54" s="78"/>
      <c r="T54" s="78"/>
      <c r="U54" s="79"/>
      <c r="V54" s="79"/>
      <c r="W54" s="79"/>
      <c r="X54" s="79"/>
      <c r="Y54" s="79"/>
      <c r="Z54" s="79"/>
      <c r="AA54" s="79"/>
      <c r="AB54" s="79"/>
      <c r="AC54" s="79"/>
      <c r="AD54" s="79"/>
    </row>
    <row r="55" spans="16:30" x14ac:dyDescent="0.15">
      <c r="P55" s="78"/>
      <c r="Q55" s="78"/>
      <c r="R55" s="78"/>
      <c r="S55" s="78"/>
      <c r="T55" s="78"/>
      <c r="U55" s="79"/>
      <c r="V55" s="79"/>
      <c r="W55" s="79"/>
      <c r="X55" s="79"/>
      <c r="Y55" s="79"/>
      <c r="Z55" s="79"/>
      <c r="AA55" s="79"/>
      <c r="AB55" s="79"/>
      <c r="AC55" s="79"/>
      <c r="AD55" s="79"/>
    </row>
    <row r="56" spans="16:30" x14ac:dyDescent="0.15">
      <c r="P56" s="78"/>
      <c r="Q56" s="78"/>
      <c r="R56" s="78"/>
      <c r="S56" s="78"/>
      <c r="T56" s="78"/>
      <c r="U56" s="79"/>
      <c r="V56" s="79"/>
      <c r="W56" s="79"/>
      <c r="X56" s="79"/>
      <c r="Y56" s="79"/>
      <c r="Z56" s="79"/>
      <c r="AA56" s="79"/>
      <c r="AB56" s="79"/>
      <c r="AC56" s="79"/>
      <c r="AD56" s="79"/>
    </row>
  </sheetData>
  <sheetProtection password="CC5E" sheet="1" objects="1" scenarios="1" selectLockedCells="1" selectUnlockedCells="1"/>
  <mergeCells count="18">
    <mergeCell ref="A24:B24"/>
    <mergeCell ref="A25:B25"/>
    <mergeCell ref="A17:B17"/>
    <mergeCell ref="T31:V31"/>
    <mergeCell ref="A26:B26"/>
    <mergeCell ref="A27:B27"/>
    <mergeCell ref="A28:B28"/>
    <mergeCell ref="A29:B29"/>
    <mergeCell ref="A18:B18"/>
    <mergeCell ref="A19:B19"/>
    <mergeCell ref="A20:B20"/>
    <mergeCell ref="A23:B23"/>
    <mergeCell ref="A1:B1"/>
    <mergeCell ref="A9:B9"/>
    <mergeCell ref="A10:B10"/>
    <mergeCell ref="A15:B15"/>
    <mergeCell ref="A16:B16"/>
    <mergeCell ref="A2:B2"/>
  </mergeCells>
  <conditionalFormatting sqref="V33">
    <cfRule type="cellIs" dxfId="186" priority="391" operator="equal">
      <formula>"J"</formula>
    </cfRule>
    <cfRule type="cellIs" dxfId="185" priority="392" operator="equal">
      <formula>"K"</formula>
    </cfRule>
    <cfRule type="cellIs" dxfId="184" priority="393" operator="equal">
      <formula>"L"</formula>
    </cfRule>
  </conditionalFormatting>
  <conditionalFormatting sqref="V33">
    <cfRule type="cellIs" dxfId="183" priority="387" operator="equal">
      <formula>"N"</formula>
    </cfRule>
    <cfRule type="cellIs" dxfId="182" priority="388" operator="equal">
      <formula>"J"</formula>
    </cfRule>
    <cfRule type="cellIs" dxfId="181" priority="389" operator="equal">
      <formula>"K"</formula>
    </cfRule>
    <cfRule type="cellIs" dxfId="180" priority="390" operator="equal">
      <formula>"L"</formula>
    </cfRule>
  </conditionalFormatting>
  <conditionalFormatting sqref="V35">
    <cfRule type="cellIs" dxfId="179" priority="379" operator="equal">
      <formula>"J"</formula>
    </cfRule>
    <cfRule type="cellIs" dxfId="178" priority="380" operator="equal">
      <formula>"K"</formula>
    </cfRule>
    <cfRule type="cellIs" dxfId="177" priority="381" operator="equal">
      <formula>"L"</formula>
    </cfRule>
  </conditionalFormatting>
  <conditionalFormatting sqref="V35">
    <cfRule type="cellIs" dxfId="176" priority="375" operator="equal">
      <formula>"N"</formula>
    </cfRule>
    <cfRule type="cellIs" dxfId="175" priority="376" operator="equal">
      <formula>"J"</formula>
    </cfRule>
    <cfRule type="cellIs" dxfId="174" priority="377" operator="equal">
      <formula>"K"</formula>
    </cfRule>
    <cfRule type="cellIs" dxfId="173" priority="378" operator="equal">
      <formula>"L"</formula>
    </cfRule>
  </conditionalFormatting>
  <conditionalFormatting sqref="V37">
    <cfRule type="cellIs" dxfId="172" priority="367" operator="equal">
      <formula>"J"</formula>
    </cfRule>
    <cfRule type="cellIs" dxfId="171" priority="368" operator="equal">
      <formula>"K"</formula>
    </cfRule>
    <cfRule type="cellIs" dxfId="170" priority="369" operator="equal">
      <formula>"L"</formula>
    </cfRule>
  </conditionalFormatting>
  <conditionalFormatting sqref="V37">
    <cfRule type="cellIs" dxfId="169" priority="363" operator="equal">
      <formula>"N"</formula>
    </cfRule>
    <cfRule type="cellIs" dxfId="168" priority="364" operator="equal">
      <formula>"J"</formula>
    </cfRule>
    <cfRule type="cellIs" dxfId="167" priority="365" operator="equal">
      <formula>"K"</formula>
    </cfRule>
    <cfRule type="cellIs" dxfId="166" priority="366" operator="equal">
      <formula>"L"</formula>
    </cfRule>
  </conditionalFormatting>
  <conditionalFormatting sqref="V40">
    <cfRule type="cellIs" dxfId="165" priority="355" operator="equal">
      <formula>"J"</formula>
    </cfRule>
    <cfRule type="cellIs" dxfId="164" priority="356" operator="equal">
      <formula>"K"</formula>
    </cfRule>
    <cfRule type="cellIs" dxfId="163" priority="357" operator="equal">
      <formula>"L"</formula>
    </cfRule>
  </conditionalFormatting>
  <conditionalFormatting sqref="V40">
    <cfRule type="cellIs" dxfId="162" priority="351" operator="equal">
      <formula>"N"</formula>
    </cfRule>
    <cfRule type="cellIs" dxfId="161" priority="352" operator="equal">
      <formula>"J"</formula>
    </cfRule>
    <cfRule type="cellIs" dxfId="160" priority="353" operator="equal">
      <formula>"K"</formula>
    </cfRule>
    <cfRule type="cellIs" dxfId="159" priority="354" operator="equal">
      <formula>"L"</formula>
    </cfRule>
  </conditionalFormatting>
  <conditionalFormatting sqref="V42">
    <cfRule type="cellIs" dxfId="158" priority="343" operator="equal">
      <formula>"J"</formula>
    </cfRule>
    <cfRule type="cellIs" dxfId="157" priority="344" operator="equal">
      <formula>"K"</formula>
    </cfRule>
    <cfRule type="cellIs" dxfId="156" priority="345" operator="equal">
      <formula>"L"</formula>
    </cfRule>
  </conditionalFormatting>
  <conditionalFormatting sqref="V42">
    <cfRule type="cellIs" dxfId="155" priority="339" operator="equal">
      <formula>"N"</formula>
    </cfRule>
    <cfRule type="cellIs" dxfId="154" priority="340" operator="equal">
      <formula>"J"</formula>
    </cfRule>
    <cfRule type="cellIs" dxfId="153" priority="341" operator="equal">
      <formula>"K"</formula>
    </cfRule>
    <cfRule type="cellIs" dxfId="152" priority="342" operator="equal">
      <formula>"L"</formula>
    </cfRule>
  </conditionalFormatting>
  <conditionalFormatting sqref="V49">
    <cfRule type="cellIs" dxfId="151" priority="303" operator="equal">
      <formula>"N"</formula>
    </cfRule>
    <cfRule type="cellIs" dxfId="150" priority="304" operator="equal">
      <formula>"J"</formula>
    </cfRule>
    <cfRule type="cellIs" dxfId="149" priority="305" operator="equal">
      <formula>"K"</formula>
    </cfRule>
    <cfRule type="cellIs" dxfId="148" priority="306" operator="equal">
      <formula>"L"</formula>
    </cfRule>
  </conditionalFormatting>
  <conditionalFormatting sqref="V50">
    <cfRule type="cellIs" dxfId="147" priority="331" operator="equal">
      <formula>"J"</formula>
    </cfRule>
    <cfRule type="cellIs" dxfId="146" priority="332" operator="equal">
      <formula>"K"</formula>
    </cfRule>
    <cfRule type="cellIs" dxfId="145" priority="333" operator="equal">
      <formula>"L"</formula>
    </cfRule>
  </conditionalFormatting>
  <conditionalFormatting sqref="V50">
    <cfRule type="cellIs" dxfId="144" priority="327" operator="equal">
      <formula>"N"</formula>
    </cfRule>
    <cfRule type="cellIs" dxfId="143" priority="328" operator="equal">
      <formula>"J"</formula>
    </cfRule>
    <cfRule type="cellIs" dxfId="142" priority="329" operator="equal">
      <formula>"K"</formula>
    </cfRule>
    <cfRule type="cellIs" dxfId="141" priority="330" operator="equal">
      <formula>"L"</formula>
    </cfRule>
  </conditionalFormatting>
  <conditionalFormatting sqref="V38">
    <cfRule type="cellIs" dxfId="140" priority="319" operator="equal">
      <formula>"J"</formula>
    </cfRule>
    <cfRule type="cellIs" dxfId="139" priority="320" operator="equal">
      <formula>"K"</formula>
    </cfRule>
    <cfRule type="cellIs" dxfId="138" priority="321" operator="equal">
      <formula>"L"</formula>
    </cfRule>
  </conditionalFormatting>
  <conditionalFormatting sqref="V38">
    <cfRule type="cellIs" dxfId="137" priority="315" operator="equal">
      <formula>"N"</formula>
    </cfRule>
    <cfRule type="cellIs" dxfId="136" priority="316" operator="equal">
      <formula>"J"</formula>
    </cfRule>
    <cfRule type="cellIs" dxfId="135" priority="317" operator="equal">
      <formula>"K"</formula>
    </cfRule>
    <cfRule type="cellIs" dxfId="134" priority="318" operator="equal">
      <formula>"L"</formula>
    </cfRule>
  </conditionalFormatting>
  <conditionalFormatting sqref="V49">
    <cfRule type="cellIs" dxfId="133" priority="307" operator="equal">
      <formula>"J"</formula>
    </cfRule>
    <cfRule type="cellIs" dxfId="132" priority="308" operator="equal">
      <formula>"K"</formula>
    </cfRule>
    <cfRule type="cellIs" dxfId="131" priority="309" operator="equal">
      <formula>"L"</formula>
    </cfRule>
  </conditionalFormatting>
  <conditionalFormatting sqref="V48">
    <cfRule type="cellIs" dxfId="130" priority="295" operator="equal">
      <formula>"J"</formula>
    </cfRule>
    <cfRule type="cellIs" dxfId="129" priority="296" operator="equal">
      <formula>"K"</formula>
    </cfRule>
    <cfRule type="cellIs" dxfId="128" priority="297" operator="equal">
      <formula>"L"</formula>
    </cfRule>
  </conditionalFormatting>
  <conditionalFormatting sqref="V48">
    <cfRule type="cellIs" dxfId="127" priority="291" operator="equal">
      <formula>"N"</formula>
    </cfRule>
    <cfRule type="cellIs" dxfId="126" priority="292" operator="equal">
      <formula>"J"</formula>
    </cfRule>
    <cfRule type="cellIs" dxfId="125" priority="293" operator="equal">
      <formula>"K"</formula>
    </cfRule>
    <cfRule type="cellIs" dxfId="124" priority="294" operator="equal">
      <formula>"L"</formula>
    </cfRule>
  </conditionalFormatting>
  <conditionalFormatting sqref="V47">
    <cfRule type="cellIs" dxfId="123" priority="283" operator="equal">
      <formula>"J"</formula>
    </cfRule>
    <cfRule type="cellIs" dxfId="122" priority="284" operator="equal">
      <formula>"K"</formula>
    </cfRule>
    <cfRule type="cellIs" dxfId="121" priority="285" operator="equal">
      <formula>"L"</formula>
    </cfRule>
  </conditionalFormatting>
  <conditionalFormatting sqref="V47">
    <cfRule type="cellIs" dxfId="120" priority="279" operator="equal">
      <formula>"N"</formula>
    </cfRule>
    <cfRule type="cellIs" dxfId="119" priority="280" operator="equal">
      <formula>"J"</formula>
    </cfRule>
    <cfRule type="cellIs" dxfId="118" priority="281" operator="equal">
      <formula>"K"</formula>
    </cfRule>
    <cfRule type="cellIs" dxfId="117" priority="282" operator="equal">
      <formula>"L"</formula>
    </cfRule>
  </conditionalFormatting>
  <conditionalFormatting sqref="V46">
    <cfRule type="cellIs" dxfId="116" priority="271" operator="equal">
      <formula>"J"</formula>
    </cfRule>
    <cfRule type="cellIs" dxfId="115" priority="272" operator="equal">
      <formula>"K"</formula>
    </cfRule>
    <cfRule type="cellIs" dxfId="114" priority="273" operator="equal">
      <formula>"L"</formula>
    </cfRule>
  </conditionalFormatting>
  <conditionalFormatting sqref="V46">
    <cfRule type="cellIs" dxfId="113" priority="267" operator="equal">
      <formula>"N"</formula>
    </cfRule>
    <cfRule type="cellIs" dxfId="112" priority="268" operator="equal">
      <formula>"J"</formula>
    </cfRule>
    <cfRule type="cellIs" dxfId="111" priority="269" operator="equal">
      <formula>"K"</formula>
    </cfRule>
    <cfRule type="cellIs" dxfId="110" priority="270" operator="equal">
      <formula>"L"</formula>
    </cfRule>
  </conditionalFormatting>
  <conditionalFormatting sqref="V42:V44">
    <cfRule type="cellIs" dxfId="109" priority="259" operator="equal">
      <formula>"J"</formula>
    </cfRule>
    <cfRule type="cellIs" dxfId="108" priority="260" operator="equal">
      <formula>"K"</formula>
    </cfRule>
    <cfRule type="cellIs" dxfId="107" priority="261" operator="equal">
      <formula>"L"</formula>
    </cfRule>
  </conditionalFormatting>
  <conditionalFormatting sqref="V42:V44">
    <cfRule type="cellIs" dxfId="106" priority="255" operator="equal">
      <formula>"N"</formula>
    </cfRule>
    <cfRule type="cellIs" dxfId="105" priority="256" operator="equal">
      <formula>"J"</formula>
    </cfRule>
    <cfRule type="cellIs" dxfId="104" priority="257" operator="equal">
      <formula>"K"</formula>
    </cfRule>
    <cfRule type="cellIs" dxfId="103" priority="258" operator="equal">
      <formula>"L"</formula>
    </cfRule>
  </conditionalFormatting>
  <conditionalFormatting sqref="V45">
    <cfRule type="cellIs" dxfId="102" priority="247" operator="equal">
      <formula>"J"</formula>
    </cfRule>
    <cfRule type="cellIs" dxfId="101" priority="248" operator="equal">
      <formula>"K"</formula>
    </cfRule>
    <cfRule type="cellIs" dxfId="100" priority="249" operator="equal">
      <formula>"L"</formula>
    </cfRule>
  </conditionalFormatting>
  <conditionalFormatting sqref="V45">
    <cfRule type="cellIs" dxfId="99" priority="243" operator="equal">
      <formula>"N"</formula>
    </cfRule>
    <cfRule type="cellIs" dxfId="98" priority="244" operator="equal">
      <formula>"J"</formula>
    </cfRule>
    <cfRule type="cellIs" dxfId="97" priority="245" operator="equal">
      <formula>"K"</formula>
    </cfRule>
    <cfRule type="cellIs" dxfId="96" priority="246" operator="equal">
      <formula>"L"</formula>
    </cfRule>
  </conditionalFormatting>
  <conditionalFormatting sqref="V32 V34 V36 V39 V43">
    <cfRule type="cellIs" dxfId="95" priority="419" operator="equal">
      <formula>"J"</formula>
    </cfRule>
    <cfRule type="cellIs" dxfId="94" priority="420" operator="equal">
      <formula>"K"</formula>
    </cfRule>
    <cfRule type="cellIs" dxfId="93" priority="421" operator="equal">
      <formula>"L"</formula>
    </cfRule>
  </conditionalFormatting>
  <conditionalFormatting sqref="V32 V34 V36 V39 V43">
    <cfRule type="cellIs" dxfId="92" priority="409" operator="equal">
      <formula>"N"</formula>
    </cfRule>
    <cfRule type="cellIs" dxfId="91" priority="410" operator="equal">
      <formula>"J"</formula>
    </cfRule>
    <cfRule type="cellIs" dxfId="90" priority="411" operator="equal">
      <formula>"K"</formula>
    </cfRule>
    <cfRule type="cellIs" dxfId="89" priority="412" operator="equal">
      <formula>"L"</formula>
    </cfRule>
  </conditionalFormatting>
  <conditionalFormatting sqref="V41">
    <cfRule type="cellIs" dxfId="88" priority="235" operator="equal">
      <formula>"J"</formula>
    </cfRule>
    <cfRule type="cellIs" dxfId="87" priority="236" operator="equal">
      <formula>"K"</formula>
    </cfRule>
    <cfRule type="cellIs" dxfId="86" priority="237" operator="equal">
      <formula>"L"</formula>
    </cfRule>
  </conditionalFormatting>
  <conditionalFormatting sqref="V41">
    <cfRule type="cellIs" dxfId="85" priority="231" operator="equal">
      <formula>"N"</formula>
    </cfRule>
    <cfRule type="cellIs" dxfId="84" priority="232" operator="equal">
      <formula>"J"</formula>
    </cfRule>
    <cfRule type="cellIs" dxfId="83" priority="233" operator="equal">
      <formula>"K"</formula>
    </cfRule>
    <cfRule type="cellIs" dxfId="82" priority="234" operator="equal">
      <formula>"L"</formula>
    </cfRule>
  </conditionalFormatting>
  <conditionalFormatting sqref="V51">
    <cfRule type="cellIs" dxfId="81" priority="222" operator="equal">
      <formula>"N"</formula>
    </cfRule>
    <cfRule type="cellIs" dxfId="80" priority="223" operator="equal">
      <formula>"J"</formula>
    </cfRule>
    <cfRule type="cellIs" dxfId="79" priority="224" operator="equal">
      <formula>"K"</formula>
    </cfRule>
    <cfRule type="cellIs" dxfId="78" priority="225" operator="equal">
      <formula>"L"</formula>
    </cfRule>
  </conditionalFormatting>
  <conditionalFormatting sqref="V51">
    <cfRule type="cellIs" dxfId="77" priority="219" operator="equal">
      <formula>"J"</formula>
    </cfRule>
    <cfRule type="cellIs" dxfId="76" priority="220" operator="equal">
      <formula>"K"</formula>
    </cfRule>
    <cfRule type="cellIs" dxfId="75" priority="221" operator="equal">
      <formula>"L"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94" operator="containsText" id="{C5CA56A9-6B06-4177-82B1-FE9B8CF58BAD}">
            <xm:f>NOT(ISERROR(SEARCH("11",T32)))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95" operator="containsText" id="{90036257-876B-48DF-9303-EBC8197F8BF0}">
            <xm:f>NOT(ISERROR(SEARCH("D",T32)))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96" operator="containsText" id="{B510A5C9-CF76-4B43-BBBD-7406F7CC0C17}">
            <xm:f>NOT(ISERROR(SEARCH("C",T32)))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97" operator="containsText" id="{8A472583-286D-4D5A-BC80-86F2B7B91495}">
            <xm:f>NOT(ISERROR(SEARCH("B",T32)))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98" operator="containsText" id="{54D2F79D-53D1-470E-8378-5420524CE9CD}">
            <xm:f>NOT(ISERROR(SEARCH("A",T32)))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T32 T34 T36 T39 T43 T51</xm:sqref>
        </x14:conditionalFormatting>
        <x14:conditionalFormatting xmlns:xm="http://schemas.microsoft.com/office/excel/2006/main">
          <x14:cfRule type="containsText" priority="382" operator="containsText" id="{75EC1E7B-8813-44C7-AC0F-79A142ADB8AA}">
            <xm:f>NOT(ISERROR(SEARCH("11",T33)))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83" operator="containsText" id="{4C23B9ED-5240-4BEE-A010-591A2FA22DA7}">
            <xm:f>NOT(ISERROR(SEARCH("D",T33)))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84" operator="containsText" id="{971DF790-A2E5-4A55-A609-7045BE5E6640}">
            <xm:f>NOT(ISERROR(SEARCH("C",T33)))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85" operator="containsText" id="{C32E7BA5-3943-49C5-9C76-998B9D340A87}">
            <xm:f>NOT(ISERROR(SEARCH("B",T33)))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86" operator="containsText" id="{E0F25C0A-9749-4BC7-882A-B11EF6FC2C2F}">
            <xm:f>NOT(ISERROR(SEARCH("A",T33)))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T33</xm:sqref>
        </x14:conditionalFormatting>
        <x14:conditionalFormatting xmlns:xm="http://schemas.microsoft.com/office/excel/2006/main">
          <x14:cfRule type="containsText" priority="370" operator="containsText" id="{4661B925-259E-487E-B1AD-38BD6C6CA5A7}">
            <xm:f>NOT(ISERROR(SEARCH("11",T35)))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71" operator="containsText" id="{03F8CC48-4871-42CC-8561-42A95D3AF8E0}">
            <xm:f>NOT(ISERROR(SEARCH("D",T35)))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72" operator="containsText" id="{70F29A02-8EE1-4123-AB98-85B1B9E77487}">
            <xm:f>NOT(ISERROR(SEARCH("C",T35)))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73" operator="containsText" id="{F23A1F3E-A27C-44FE-BF78-E0D4374FD004}">
            <xm:f>NOT(ISERROR(SEARCH("B",T35)))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74" operator="containsText" id="{2BD5565C-ABC6-41F3-82A9-EAA54A02041B}">
            <xm:f>NOT(ISERROR(SEARCH("A",T35)))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T35</xm:sqref>
        </x14:conditionalFormatting>
        <x14:conditionalFormatting xmlns:xm="http://schemas.microsoft.com/office/excel/2006/main">
          <x14:cfRule type="containsText" priority="358" operator="containsText" id="{991BB65A-AA47-42CA-B503-B7633CF9E0BD}">
            <xm:f>NOT(ISERROR(SEARCH("11",T37)))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59" operator="containsText" id="{C8DE16CF-0CCB-482D-A860-95AD488299D5}">
            <xm:f>NOT(ISERROR(SEARCH("D",T37)))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60" operator="containsText" id="{5FBC5EA1-1256-48C6-9B0C-6AE4E6920DD7}">
            <xm:f>NOT(ISERROR(SEARCH("C",T37)))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61" operator="containsText" id="{F267E874-F023-436C-9A42-ACCCCF3A93FE}">
            <xm:f>NOT(ISERROR(SEARCH("B",T37)))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62" operator="containsText" id="{24C89EBD-8390-4F46-AA64-24A236EC84BB}">
            <xm:f>NOT(ISERROR(SEARCH("A",T37)))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T37</xm:sqref>
        </x14:conditionalFormatting>
        <x14:conditionalFormatting xmlns:xm="http://schemas.microsoft.com/office/excel/2006/main">
          <x14:cfRule type="containsText" priority="346" operator="containsText" id="{CD7AE49C-AFBB-4BD1-9775-83D9DDE214B6}">
            <xm:f>NOT(ISERROR(SEARCH("11",T40)))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47" operator="containsText" id="{F980A10B-EC4F-4EAA-A083-595475603635}">
            <xm:f>NOT(ISERROR(SEARCH("D",T40)))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48" operator="containsText" id="{47DAFCEA-2B52-4722-9289-F8A3AD072F18}">
            <xm:f>NOT(ISERROR(SEARCH("C",T40)))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49" operator="containsText" id="{F4351DAF-59F4-4525-9E10-3519ADA2CC74}">
            <xm:f>NOT(ISERROR(SEARCH("B",T40)))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50" operator="containsText" id="{C34B1B9D-2DEF-482C-9578-400534B714A4}">
            <xm:f>NOT(ISERROR(SEARCH("A",T40)))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T40</xm:sqref>
        </x14:conditionalFormatting>
        <x14:conditionalFormatting xmlns:xm="http://schemas.microsoft.com/office/excel/2006/main">
          <x14:cfRule type="containsText" priority="334" operator="containsText" id="{749FD134-94E3-433C-B589-448FD6CCFEAB}">
            <xm:f>NOT(ISERROR(SEARCH("11",T42)))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35" operator="containsText" id="{2CA43B42-FEAB-466D-9C8B-689A64E083EF}">
            <xm:f>NOT(ISERROR(SEARCH("D",T42)))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36" operator="containsText" id="{3E59587B-4E58-4425-AC90-F3A643DFD3EF}">
            <xm:f>NOT(ISERROR(SEARCH("C",T42)))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37" operator="containsText" id="{7A5A4647-6561-4688-A6C0-DAACE4303DE5}">
            <xm:f>NOT(ISERROR(SEARCH("B",T42)))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38" operator="containsText" id="{73E17349-79EC-4C8E-A51A-B65C025CB224}">
            <xm:f>NOT(ISERROR(SEARCH("A",T42)))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T42</xm:sqref>
        </x14:conditionalFormatting>
        <x14:conditionalFormatting xmlns:xm="http://schemas.microsoft.com/office/excel/2006/main">
          <x14:cfRule type="containsText" priority="298" operator="containsText" id="{C1DC5BCE-8748-4831-A42C-8CFDB91340F8}">
            <xm:f>NOT(ISERROR(SEARCH("11",T49)))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299" operator="containsText" id="{02165081-7840-4535-ADF2-E20F6BB9B194}">
            <xm:f>NOT(ISERROR(SEARCH("D",T49)))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00" operator="containsText" id="{5467EE04-FB1A-4E39-8D68-FEF2D5F24EA6}">
            <xm:f>NOT(ISERROR(SEARCH("C",T49)))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01" operator="containsText" id="{B2196428-CA81-4374-9298-03987F498239}">
            <xm:f>NOT(ISERROR(SEARCH("B",T49)))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02" operator="containsText" id="{B78E3F53-4E21-4E44-97D3-184581A7307D}">
            <xm:f>NOT(ISERROR(SEARCH("A",T49)))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T49</xm:sqref>
        </x14:conditionalFormatting>
        <x14:conditionalFormatting xmlns:xm="http://schemas.microsoft.com/office/excel/2006/main">
          <x14:cfRule type="containsText" priority="322" operator="containsText" id="{3BA0C0A7-7E69-4F73-A554-FC63C0E695B0}">
            <xm:f>NOT(ISERROR(SEARCH("11",T50)))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23" operator="containsText" id="{FE5125AC-FEBA-49C2-B0EC-CCFD58C2A9FB}">
            <xm:f>NOT(ISERROR(SEARCH("D",T50)))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24" operator="containsText" id="{BCCAFC8B-FE39-43C6-9AA4-B5C61C60130B}">
            <xm:f>NOT(ISERROR(SEARCH("C",T50)))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25" operator="containsText" id="{C8C24263-0B54-4CE0-99ED-F9F1EB2B0485}">
            <xm:f>NOT(ISERROR(SEARCH("B",T50)))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26" operator="containsText" id="{59682C1F-FF7A-4F9A-AE6E-C162BFD7AB19}">
            <xm:f>NOT(ISERROR(SEARCH("A",T50)))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T50</xm:sqref>
        </x14:conditionalFormatting>
        <x14:conditionalFormatting xmlns:xm="http://schemas.microsoft.com/office/excel/2006/main">
          <x14:cfRule type="containsText" priority="310" operator="containsText" id="{BFCB55ED-9220-477C-9C52-882FF20F3048}">
            <xm:f>NOT(ISERROR(SEARCH("11",T38)))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11" operator="containsText" id="{407D0DE6-4F8D-4648-B2C6-2A906C8E4EE0}">
            <xm:f>NOT(ISERROR(SEARCH("D",T38)))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12" operator="containsText" id="{BD88C705-D8B8-4607-8602-D3FB563E1223}">
            <xm:f>NOT(ISERROR(SEARCH("C",T38)))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13" operator="containsText" id="{C8899FDE-56F1-4D92-96A3-6B56A34A3E00}">
            <xm:f>NOT(ISERROR(SEARCH("B",T38)))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14" operator="containsText" id="{2EEB1D63-8287-458B-8D54-1D74729A4799}">
            <xm:f>NOT(ISERROR(SEARCH("A",T38)))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T38</xm:sqref>
        </x14:conditionalFormatting>
        <x14:conditionalFormatting xmlns:xm="http://schemas.microsoft.com/office/excel/2006/main">
          <x14:cfRule type="containsText" priority="286" operator="containsText" id="{88506A9D-FDBC-4E49-9724-E1600CDB4C9D}">
            <xm:f>NOT(ISERROR(SEARCH("11",T48)))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287" operator="containsText" id="{BF9F483A-B889-40FD-86E6-ABD61E5BB9D1}">
            <xm:f>NOT(ISERROR(SEARCH("D",T48)))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88" operator="containsText" id="{A9235BB2-D922-4584-BB87-E2708FCF84CC}">
            <xm:f>NOT(ISERROR(SEARCH("C",T48)))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289" operator="containsText" id="{19557D72-50E3-449F-A630-E8EEE3A8672E}">
            <xm:f>NOT(ISERROR(SEARCH("B",T48)))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90" operator="containsText" id="{86FFB092-019B-4697-8368-7871E875853C}">
            <xm:f>NOT(ISERROR(SEARCH("A",T48)))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T48</xm:sqref>
        </x14:conditionalFormatting>
        <x14:conditionalFormatting xmlns:xm="http://schemas.microsoft.com/office/excel/2006/main">
          <x14:cfRule type="containsText" priority="274" operator="containsText" id="{16E9C4A7-420E-4ED6-BAE9-AE7DC4A7028F}">
            <xm:f>NOT(ISERROR(SEARCH("11",T47)))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275" operator="containsText" id="{BB43A226-1F91-4259-AC6C-7D5B881210AB}">
            <xm:f>NOT(ISERROR(SEARCH("D",T47)))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76" operator="containsText" id="{09A4AC45-32A1-4734-994E-0300C0247303}">
            <xm:f>NOT(ISERROR(SEARCH("C",T47)))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277" operator="containsText" id="{5758A22E-B09F-4F9A-994C-F3117F80900A}">
            <xm:f>NOT(ISERROR(SEARCH("B",T47)))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78" operator="containsText" id="{0918E3C6-9A69-4251-BCC3-B5027E369976}">
            <xm:f>NOT(ISERROR(SEARCH("A",T47)))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T47</xm:sqref>
        </x14:conditionalFormatting>
        <x14:conditionalFormatting xmlns:xm="http://schemas.microsoft.com/office/excel/2006/main">
          <x14:cfRule type="containsText" priority="262" operator="containsText" id="{8BA0751F-B099-4335-8D0D-4A4E944460A8}">
            <xm:f>NOT(ISERROR(SEARCH("11",T46)))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263" operator="containsText" id="{B7AB8401-8269-4E50-ADB0-183A433684E9}">
            <xm:f>NOT(ISERROR(SEARCH("D",T46)))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64" operator="containsText" id="{1424A5B9-77DF-454D-9732-7A9AF4D8E693}">
            <xm:f>NOT(ISERROR(SEARCH("C",T46)))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265" operator="containsText" id="{3C0B20B6-B4F5-439C-9E0E-EB18B103D7C6}">
            <xm:f>NOT(ISERROR(SEARCH("B",T46)))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66" operator="containsText" id="{A1C5B5FF-3FE8-4639-85E4-C7A85C1DD2E7}">
            <xm:f>NOT(ISERROR(SEARCH("A",T46)))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T46</xm:sqref>
        </x14:conditionalFormatting>
        <x14:conditionalFormatting xmlns:xm="http://schemas.microsoft.com/office/excel/2006/main">
          <x14:cfRule type="containsText" priority="250" operator="containsText" id="{8A54EF9B-86D7-4330-9948-569D92683DDC}">
            <xm:f>NOT(ISERROR(SEARCH("11",T42)))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251" operator="containsText" id="{1B27A125-D9DA-44B4-B74B-AFDC5526E1F1}">
            <xm:f>NOT(ISERROR(SEARCH("D",T42)))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52" operator="containsText" id="{11B70DE8-346A-45A7-91D6-CC1C5C88B316}">
            <xm:f>NOT(ISERROR(SEARCH("C",T42)))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253" operator="containsText" id="{9A146112-5D8D-421A-95C5-7BAC689492D8}">
            <xm:f>NOT(ISERROR(SEARCH("B",T42)))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54" operator="containsText" id="{87571B87-2308-47B2-AC52-9EE98ACC51D2}">
            <xm:f>NOT(ISERROR(SEARCH("A",T42)))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T42:T44</xm:sqref>
        </x14:conditionalFormatting>
        <x14:conditionalFormatting xmlns:xm="http://schemas.microsoft.com/office/excel/2006/main">
          <x14:cfRule type="containsText" priority="238" operator="containsText" id="{A4DFB218-4301-4443-AED0-28CC2FAB850E}">
            <xm:f>NOT(ISERROR(SEARCH("11",T45)))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239" operator="containsText" id="{011AA86E-A1D7-4BF0-A48F-277C9A6F0893}">
            <xm:f>NOT(ISERROR(SEARCH("D",T45)))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40" operator="containsText" id="{1D5E5E2D-A1BE-45D0-B84B-03531BB98978}">
            <xm:f>NOT(ISERROR(SEARCH("C",T45)))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241" operator="containsText" id="{5D9F359C-ABE5-48EC-87F8-4D58F38A92C9}">
            <xm:f>NOT(ISERROR(SEARCH("B",T45)))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42" operator="containsText" id="{6C1B9725-865B-453F-B57F-EF304F06DBA1}">
            <xm:f>NOT(ISERROR(SEARCH("A",T45)))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T45</xm:sqref>
        </x14:conditionalFormatting>
        <x14:conditionalFormatting xmlns:xm="http://schemas.microsoft.com/office/excel/2006/main">
          <x14:cfRule type="containsText" priority="226" operator="containsText" id="{CE1242AD-8F9C-4DE6-8A57-0428D136B7F0}">
            <xm:f>NOT(ISERROR(SEARCH("11",T41)))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227" operator="containsText" id="{21D6D40E-872D-485D-A84D-7A0D3DE0BC16}">
            <xm:f>NOT(ISERROR(SEARCH("D",T41)))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28" operator="containsText" id="{653F4309-13D4-41FE-9067-C95FBCE601B7}">
            <xm:f>NOT(ISERROR(SEARCH("C",T41)))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229" operator="containsText" id="{6D8D35E5-4639-4767-A613-C939DBFAAF36}">
            <xm:f>NOT(ISERROR(SEARCH("B",T41)))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30" operator="containsText" id="{1D093D96-93AC-4D4B-866C-06CC35752C6A}">
            <xm:f>NOT(ISERROR(SEARCH("A",T41)))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T41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C1E0078BAE8C4E9281A633788C3790" ma:contentTypeVersion="0" ma:contentTypeDescription="Create a new document." ma:contentTypeScope="" ma:versionID="ceff9cd2cd536009bc9164a650d86e9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7D674D-0B4C-4C0A-8543-B7CF625D0EC7}"/>
</file>

<file path=customXml/itemProps2.xml><?xml version="1.0" encoding="utf-8"?>
<ds:datastoreItem xmlns:ds="http://schemas.openxmlformats.org/officeDocument/2006/customXml" ds:itemID="{CA951E9C-593E-4E13-B897-8556381A201A}"/>
</file>

<file path=customXml/itemProps3.xml><?xml version="1.0" encoding="utf-8"?>
<ds:datastoreItem xmlns:ds="http://schemas.openxmlformats.org/officeDocument/2006/customXml" ds:itemID="{3E38146A-A4AE-49FB-A8A6-40F12E2F83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sintesi</vt:lpstr>
      <vt:lpstr>ce</vt:lpstr>
      <vt:lpstr>sp</vt:lpstr>
      <vt:lpstr>parametri primari</vt:lpstr>
      <vt:lpstr>em score</vt:lpstr>
      <vt:lpstr>ce!Area_stampa</vt:lpstr>
      <vt:lpstr>'parametri primari'!Area_stampa</vt:lpstr>
      <vt:lpstr>sintesi!Area_stampa</vt:lpstr>
      <vt:lpstr>sp!Area_stampa</vt:lpstr>
      <vt:lpstr>'em score'!RATING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2012-09-04T14:07:56Z</dcterms:created>
  <dcterms:modified xsi:type="dcterms:W3CDTF">2021-07-23T12:58:09Z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0x010100B6C1E0078BAE8C4E9281A633788C3790</vt:lpwstr>
  </property>
</Properties>
</file>