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sardilli\Desktop\MODIFICA DGR 147_2016\Aggiornamento aprile 2017\"/>
    </mc:Choice>
  </mc:AlternateContent>
  <bookViews>
    <workbookView xWindow="0" yWindow="0" windowWidth="21600" windowHeight="9735"/>
  </bookViews>
  <sheets>
    <sheet name="Programma Bandi" sheetId="1" r:id="rId1"/>
  </sheets>
  <externalReferences>
    <externalReference r:id="rId2"/>
    <externalReference r:id="rId3"/>
  </externalReferences>
  <definedNames>
    <definedName name="_xlnm._FilterDatabase" localSheetId="0" hidden="1">'Programma Bandi'!$AC$5:$AC$119</definedName>
    <definedName name="_xlnm.Print_Area" localSheetId="0">'Programma Bandi'!$A$1:$W$106</definedName>
    <definedName name="_xlnm.Print_Titles" localSheetId="0">'Programma Bandi'!$1:$7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101" i="1" l="1"/>
  <c r="X100" i="1"/>
  <c r="G100" i="1"/>
  <c r="F100" i="1"/>
  <c r="X99" i="1"/>
  <c r="G99" i="1"/>
  <c r="X98" i="1"/>
  <c r="G98" i="1"/>
  <c r="O97" i="1"/>
  <c r="G97" i="1"/>
  <c r="F97" i="1"/>
  <c r="E97" i="1"/>
  <c r="X96" i="1"/>
  <c r="Y96" i="1" s="1"/>
  <c r="X95" i="1"/>
  <c r="Y95" i="1" s="1"/>
  <c r="X94" i="1"/>
  <c r="Y94" i="1" s="1"/>
  <c r="X93" i="1"/>
  <c r="Y93" i="1" s="1"/>
  <c r="O92" i="1"/>
  <c r="F92" i="1"/>
  <c r="E92" i="1"/>
  <c r="X91" i="1"/>
  <c r="G91" i="1"/>
  <c r="X90" i="1"/>
  <c r="Y90" i="1" s="1"/>
  <c r="Z89" i="1"/>
  <c r="X89" i="1"/>
  <c r="Y89" i="1" s="1"/>
  <c r="V89" i="1"/>
  <c r="Y88" i="1"/>
  <c r="X88" i="1"/>
  <c r="Z87" i="1"/>
  <c r="X87" i="1"/>
  <c r="Y87" i="1" s="1"/>
  <c r="X86" i="1"/>
  <c r="Y86" i="1" s="1"/>
  <c r="X85" i="1"/>
  <c r="G85" i="1"/>
  <c r="X84" i="1"/>
  <c r="Y84" i="1" s="1"/>
  <c r="O83" i="1"/>
  <c r="G83" i="1"/>
  <c r="F83" i="1"/>
  <c r="E83" i="1"/>
  <c r="X82" i="1"/>
  <c r="Y82" i="1" s="1"/>
  <c r="O81" i="1"/>
  <c r="G81" i="1"/>
  <c r="F81" i="1"/>
  <c r="E81" i="1"/>
  <c r="X80" i="1"/>
  <c r="Y80" i="1" s="1"/>
  <c r="O79" i="1"/>
  <c r="X79" i="1" s="1"/>
  <c r="G79" i="1"/>
  <c r="F79" i="1"/>
  <c r="E79" i="1"/>
  <c r="O76" i="1"/>
  <c r="X76" i="1" s="1"/>
  <c r="G76" i="1"/>
  <c r="F76" i="1"/>
  <c r="Z66" i="1"/>
  <c r="O62" i="1"/>
  <c r="F62" i="1"/>
  <c r="E62" i="1"/>
  <c r="X61" i="1"/>
  <c r="G61" i="1"/>
  <c r="G62" i="1" s="1"/>
  <c r="O60" i="1"/>
  <c r="F60" i="1"/>
  <c r="E60" i="1"/>
  <c r="X59" i="1"/>
  <c r="G59" i="1"/>
  <c r="X58" i="1"/>
  <c r="G58" i="1"/>
  <c r="Y58" i="1" s="1"/>
  <c r="X57" i="1"/>
  <c r="G57" i="1"/>
  <c r="X56" i="1"/>
  <c r="G56" i="1"/>
  <c r="X55" i="1"/>
  <c r="G55" i="1"/>
  <c r="O54" i="1"/>
  <c r="F54" i="1"/>
  <c r="X53" i="1"/>
  <c r="G53" i="1"/>
  <c r="Y53" i="1" s="1"/>
  <c r="X52" i="1"/>
  <c r="Y52" i="1" s="1"/>
  <c r="X51" i="1"/>
  <c r="Y51" i="1" s="1"/>
  <c r="G51" i="1"/>
  <c r="X50" i="1"/>
  <c r="G50" i="1"/>
  <c r="X49" i="1"/>
  <c r="Y49" i="1" s="1"/>
  <c r="G49" i="1"/>
  <c r="X48" i="1"/>
  <c r="G48" i="1"/>
  <c r="X47" i="1"/>
  <c r="Y47" i="1" s="1"/>
  <c r="G47" i="1"/>
  <c r="Y46" i="1"/>
  <c r="X46" i="1"/>
  <c r="X45" i="1"/>
  <c r="G45" i="1"/>
  <c r="E45" i="1"/>
  <c r="E54" i="1" s="1"/>
  <c r="F44" i="1"/>
  <c r="E44" i="1"/>
  <c r="X43" i="1"/>
  <c r="G43" i="1"/>
  <c r="Y43" i="1" s="1"/>
  <c r="X42" i="1"/>
  <c r="G42" i="1"/>
  <c r="X41" i="1"/>
  <c r="Y41" i="1" s="1"/>
  <c r="X40" i="1"/>
  <c r="G40" i="1"/>
  <c r="Y40" i="1" s="1"/>
  <c r="V39" i="1"/>
  <c r="O39" i="1"/>
  <c r="O44" i="1" s="1"/>
  <c r="G39" i="1"/>
  <c r="O38" i="1"/>
  <c r="E38" i="1"/>
  <c r="X37" i="1"/>
  <c r="G37" i="1"/>
  <c r="G38" i="1" s="1"/>
  <c r="X36" i="1"/>
  <c r="Y36" i="1" s="1"/>
  <c r="X35" i="1"/>
  <c r="V35" i="1"/>
  <c r="F35" i="1"/>
  <c r="Y35" i="1" s="1"/>
  <c r="X34" i="1"/>
  <c r="F34" i="1"/>
  <c r="Y33" i="1"/>
  <c r="X33" i="1"/>
  <c r="O32" i="1"/>
  <c r="E32" i="1"/>
  <c r="X31" i="1"/>
  <c r="V31" i="1"/>
  <c r="G31" i="1"/>
  <c r="Y31" i="1" s="1"/>
  <c r="X30" i="1"/>
  <c r="G30" i="1"/>
  <c r="F30" i="1"/>
  <c r="X29" i="1"/>
  <c r="G29" i="1"/>
  <c r="Y29" i="1" s="1"/>
  <c r="F29" i="1"/>
  <c r="X28" i="1"/>
  <c r="G28" i="1"/>
  <c r="F28" i="1"/>
  <c r="F32" i="1" s="1"/>
  <c r="X27" i="1"/>
  <c r="Y27" i="1" s="1"/>
  <c r="X26" i="1"/>
  <c r="Y26" i="1" s="1"/>
  <c r="X25" i="1"/>
  <c r="Y25" i="1" s="1"/>
  <c r="X24" i="1"/>
  <c r="G24" i="1"/>
  <c r="X23" i="1"/>
  <c r="Y23" i="1" s="1"/>
  <c r="X22" i="1"/>
  <c r="Y22" i="1" s="1"/>
  <c r="X21" i="1"/>
  <c r="Y21" i="1" s="1"/>
  <c r="X20" i="1"/>
  <c r="G20" i="1"/>
  <c r="Y19" i="1"/>
  <c r="X19" i="1"/>
  <c r="O18" i="1"/>
  <c r="F18" i="1"/>
  <c r="E18" i="1"/>
  <c r="X17" i="1"/>
  <c r="G17" i="1"/>
  <c r="Y17" i="1" s="1"/>
  <c r="X16" i="1"/>
  <c r="G16" i="1"/>
  <c r="G18" i="1" s="1"/>
  <c r="O15" i="1"/>
  <c r="F15" i="1"/>
  <c r="E15" i="1"/>
  <c r="Y14" i="1"/>
  <c r="X14" i="1"/>
  <c r="X13" i="1"/>
  <c r="G13" i="1"/>
  <c r="G15" i="1" s="1"/>
  <c r="O12" i="1"/>
  <c r="E12" i="1"/>
  <c r="X11" i="1"/>
  <c r="F11" i="1"/>
  <c r="X10" i="1"/>
  <c r="F10" i="1"/>
  <c r="F12" i="1" s="1"/>
  <c r="X9" i="1"/>
  <c r="Y9" i="1" s="1"/>
  <c r="X8" i="1"/>
  <c r="G8" i="1"/>
  <c r="G12" i="1" s="1"/>
  <c r="G92" i="1" l="1"/>
  <c r="Y11" i="1"/>
  <c r="Y28" i="1"/>
  <c r="Y30" i="1"/>
  <c r="Y34" i="1"/>
  <c r="Y48" i="1"/>
  <c r="Y50" i="1"/>
  <c r="Y16" i="1"/>
  <c r="G32" i="1"/>
  <c r="G60" i="1"/>
  <c r="Y8" i="1"/>
  <c r="Y20" i="1"/>
  <c r="G44" i="1"/>
  <c r="Y42" i="1"/>
  <c r="G54" i="1"/>
  <c r="Y55" i="1"/>
  <c r="Y57" i="1"/>
  <c r="Y59" i="1"/>
  <c r="Y76" i="1"/>
  <c r="Y79" i="1"/>
  <c r="Y85" i="1"/>
  <c r="Y91" i="1"/>
  <c r="Y99" i="1"/>
  <c r="Y24" i="1"/>
  <c r="E101" i="1"/>
  <c r="Y10" i="1"/>
  <c r="Y13" i="1"/>
  <c r="Y37" i="1"/>
  <c r="F38" i="1"/>
  <c r="F101" i="1" s="1"/>
  <c r="X39" i="1"/>
  <c r="Y39" i="1" s="1"/>
  <c r="Y45" i="1"/>
  <c r="Y56" i="1"/>
  <c r="Y61" i="1"/>
  <c r="Y98" i="1"/>
  <c r="Y100" i="1"/>
  <c r="G101" i="1" l="1"/>
</calcChain>
</file>

<file path=xl/comments1.xml><?xml version="1.0" encoding="utf-8"?>
<comments xmlns="http://schemas.openxmlformats.org/spreadsheetml/2006/main">
  <authors>
    <author>Roberto Aleandri</author>
    <author>mcorleto</author>
  </authors>
  <commentList>
    <comment ref="G7" authorId="0" shapeId="0">
      <text>
        <r>
          <rPr>
            <b/>
            <sz val="9"/>
            <color indexed="81"/>
            <rFont val="Tahoma"/>
            <family val="2"/>
          </rPr>
          <t>Manuela Corleto</t>
        </r>
        <r>
          <rPr>
            <sz val="9"/>
            <color indexed="81"/>
            <rFont val="Tahoma"/>
            <family val="2"/>
          </rPr>
          <t xml:space="preserve">
RIPORTATA POTENZIALITà DI SPESA RESIDUA DEI PROGETTI IN ITINERE + LA SPESA EROGATA AL 27/01/2017</t>
        </r>
      </text>
    </comment>
    <comment ref="H8" authorId="0" shapeId="0">
      <text>
        <r>
          <rPr>
            <b/>
            <sz val="9"/>
            <color indexed="81"/>
            <rFont val="Tahoma"/>
            <family val="2"/>
          </rPr>
          <t>Roberto Aleandri:</t>
        </r>
        <r>
          <rPr>
            <sz val="9"/>
            <color indexed="81"/>
            <rFont val="Tahoma"/>
            <family val="2"/>
          </rPr>
          <t xml:space="preserve">
inserire FA di riferimento
</t>
        </r>
      </text>
    </comment>
    <comment ref="I8" authorId="0" shapeId="0">
      <text>
        <r>
          <rPr>
            <b/>
            <sz val="9"/>
            <color indexed="81"/>
            <rFont val="Tahoma"/>
            <family val="2"/>
          </rPr>
          <t>Roberto Aleandri:</t>
        </r>
        <r>
          <rPr>
            <sz val="9"/>
            <color indexed="81"/>
            <rFont val="Tahoma"/>
            <family val="2"/>
          </rPr>
          <t xml:space="preserve">
inserire la spesa pubblica di ogni singolo intervento
</t>
        </r>
      </text>
    </comment>
    <comment ref="O73" authorId="1" shapeId="0">
      <text>
        <r>
          <rPr>
            <b/>
            <sz val="9"/>
            <color indexed="81"/>
            <rFont val="Tahoma"/>
            <charset val="1"/>
          </rPr>
          <t>mcorleto:</t>
        </r>
        <r>
          <rPr>
            <sz val="9"/>
            <color indexed="81"/>
            <rFont val="Tahoma"/>
            <charset val="1"/>
          </rPr>
          <t xml:space="preserve">
non c'è un bando ma abbiamo dato soldi all'arsial</t>
        </r>
      </text>
    </comment>
  </commentList>
</comments>
</file>

<file path=xl/sharedStrings.xml><?xml version="1.0" encoding="utf-8"?>
<sst xmlns="http://schemas.openxmlformats.org/spreadsheetml/2006/main" count="644" uniqueCount="432">
  <si>
    <t>Misura</t>
  </si>
  <si>
    <t>CODICE SOTTOMISURA</t>
  </si>
  <si>
    <t>CODICE TIPOLOGIA OPERAZIONE/ INTERVENTO</t>
  </si>
  <si>
    <t>SOTTOMISURA/TIPOLOGIA OPERAZIONE-INTERVENTO</t>
  </si>
  <si>
    <t>DOTAZIONE FINANZIARIA
SPESA PUBBLICA</t>
  </si>
  <si>
    <t>BANDI PUBBLICI ADOTTATI</t>
  </si>
  <si>
    <t>N. E TERMINI ADOZIONE BANDI PUBBLICI *</t>
  </si>
  <si>
    <t>STANZIAMENTO PER IL PRIMO BANDO PUBBLICO (SPESA PUBBLICA - Euro)</t>
  </si>
  <si>
    <t>MODALITA' DI ATTUAZIONE DELLA MISURA</t>
  </si>
  <si>
    <t>FOCUS AREA (FA)</t>
  </si>
  <si>
    <t>AUTORITA' COMPETENTE</t>
  </si>
  <si>
    <t>TOTALE STANZIATO CON I BANDI</t>
  </si>
  <si>
    <t>DOTAZIONE DELLA MISURA -STANZIATO CON I BANDI - IMPEGNATO CON I TRASCINAMENTI</t>
  </si>
  <si>
    <t xml:space="preserve"> SOTTOMISURA      </t>
  </si>
  <si>
    <t xml:space="preserve"> TIPOLOGIA OPERAZIONE/TIPOLOGIA INTERVENTO  </t>
  </si>
  <si>
    <t>TRASCINAMENTI PSR 2007/2013
(potenzialità di spesa progetti in itinere+pagamenti erogati)</t>
  </si>
  <si>
    <t>RESPONSABILE DI MISURA/SOTTOMISURA</t>
  </si>
  <si>
    <t>FUNZIONARIO di RIFERIMENTO</t>
  </si>
  <si>
    <t>Atto</t>
  </si>
  <si>
    <t>scadenza</t>
  </si>
  <si>
    <t>STANZIAMENTO
(SPESA PUBBLICA - Euro)</t>
  </si>
  <si>
    <t>entro 31/12/2016</t>
  </si>
  <si>
    <t>entro 30/06/2017</t>
  </si>
  <si>
    <t>entro 31/10/2017</t>
  </si>
  <si>
    <t>entro 31/12/2018</t>
  </si>
  <si>
    <t>entro 30/06/2019</t>
  </si>
  <si>
    <t>entro 31/12/2020</t>
  </si>
  <si>
    <t>non cancellare il contenuto di questa colonna</t>
  </si>
  <si>
    <t>TOTALE STANZIATO CON I BANDI vecchia versione</t>
  </si>
  <si>
    <t>1. 
Trasferimento di conoscenze e azioni di informazione</t>
  </si>
  <si>
    <t>1.1</t>
  </si>
  <si>
    <t>1.1.1.</t>
  </si>
  <si>
    <t>supporto per azioni di formazione e acquisizione di competenze</t>
  </si>
  <si>
    <t>2A 2B 3A 3B P4 5B 5C 5D 5E 6A 6B 6C</t>
  </si>
  <si>
    <t>Misura 1 - Direzione Regionale Agricolturae Sviluppo Rurale</t>
  </si>
  <si>
    <t>RM  Misura 1 - Dir.  Agricoltura -  Area Promozione, Comunicazione e Servizzi di Sviluppo Rurale -  dott.ssa Cristiana Storti</t>
  </si>
  <si>
    <t xml:space="preserve">Claudio Vitti, Maria Paola Giordano, Ginamarco  Pandozki, Bartolucci Fabrizia </t>
  </si>
  <si>
    <t>DET. G09062 DEL 05/08/2016</t>
  </si>
  <si>
    <t>X</t>
  </si>
  <si>
    <t xml:space="preserve">Bando pubblico con approccio individuale </t>
  </si>
  <si>
    <t>burgo</t>
  </si>
  <si>
    <t>1.2</t>
  </si>
  <si>
    <t>supporto per attività dimostrative/ azioni di informazione</t>
  </si>
  <si>
    <t>Bando pubblico con approccio individuale e possibilità di attivare la "filiera organizzata"</t>
  </si>
  <si>
    <t>1.2.1.a</t>
  </si>
  <si>
    <t>supporto per attività dimostrative</t>
  </si>
  <si>
    <t>DET.G15373 DEL 20/12/2016</t>
  </si>
  <si>
    <t>1.2.1.b</t>
  </si>
  <si>
    <t>supporto per azioni di informazione</t>
  </si>
  <si>
    <t>Totale misura 1</t>
  </si>
  <si>
    <t>2. 
Servizi di consulenza, di sostituzione e di assistenza alla gestione delle aziende agricole</t>
  </si>
  <si>
    <t>2.1</t>
  </si>
  <si>
    <t>2.1.1.</t>
  </si>
  <si>
    <t>sostegno per la fornitura di servizi di consulenza</t>
  </si>
  <si>
    <t>Misura 2 - Direzione Regionale Agricoltura e Sviluppo Rurale</t>
  </si>
  <si>
    <t>RM  Misura 2 - Dir.  Agricoltura -  Area Promozione, Comunicazione e Servizzi di Sviluppo Rurale -  dott.ssa Cristiana Storti</t>
  </si>
  <si>
    <t xml:space="preserve">La misura sarà attivata con procedura di appalto pubblico per la selezione dell'organismo/i di consulenza accreditato/i, con modalità, tempi e stanziamenti che saranno definiti con successivi specifici atti  </t>
  </si>
  <si>
    <t>2.3</t>
  </si>
  <si>
    <t>2.3.1.</t>
  </si>
  <si>
    <t>sostegno per la formazione dei consulenti</t>
  </si>
  <si>
    <t>Totale misura 2</t>
  </si>
  <si>
    <t>3. 
Regimi di qualità dei prodotti agricoli e alimentari</t>
  </si>
  <si>
    <t>3.1</t>
  </si>
  <si>
    <t>3.1.1.</t>
  </si>
  <si>
    <t xml:space="preserve">supporto per la partecipazione ex novo agli schemi di qualità </t>
  </si>
  <si>
    <t>3A</t>
  </si>
  <si>
    <t>Misura 3 - Direzione Regionale Agricoltura e Sviluppo Rurale</t>
  </si>
  <si>
    <t>RM Misura 3 - Dir.  Agricoltura - Area Politiche di Mercato ed Organizzazione delle Filiere, Progettazione integrata -  dott.ssa Manuela Martini</t>
  </si>
  <si>
    <t>Domenico Genovesi</t>
  </si>
  <si>
    <t>martini</t>
  </si>
  <si>
    <t>3.2</t>
  </si>
  <si>
    <t>3.2.1.</t>
  </si>
  <si>
    <t xml:space="preserve"> supporto per le attività di informazione e di promozione attuata da gruppi di produttori nel mercato interno</t>
  </si>
  <si>
    <t>Totale misura 3</t>
  </si>
  <si>
    <t>4.
 Investimenti in immobilizzazioni materiali</t>
  </si>
  <si>
    <t>4.1</t>
  </si>
  <si>
    <t>sostegno agli investimenti nelle aziende agricole</t>
  </si>
  <si>
    <t>Misura 4 - Direzione Regionale Agricoltura e Sviluppo Rurale ad eccezione dell'intervento 2 "Viabilità forestale"  della sottomisurra 4.3  assegnato alla DG Ambiente e Sistemi Naturali</t>
  </si>
  <si>
    <t>RM Misura 4.1 - Dir.  Agricoltura - Area Produzioni Agricole e Zootecniche. Trasformazione, Commercilizzazione e Diversificazione delle attività Agricole - dott.ssa Nadia Biondini</t>
  </si>
  <si>
    <t>Paolo Pandolfi, Pasquale Di Guida</t>
  </si>
  <si>
    <t>4.1.1.</t>
  </si>
  <si>
    <t xml:space="preserve">investimenti nelle singole aziende agricole  finalizzate al miglioramento delle prestazioni  </t>
  </si>
  <si>
    <t>2A</t>
  </si>
  <si>
    <t>DET.G15353 DEL 19/12/2016</t>
  </si>
  <si>
    <t>Bando pubblico con approccio individuale e possibilità di attivare la "filiera organizzata e gli "investimenti collettivi"</t>
  </si>
  <si>
    <t>aleandri</t>
  </si>
  <si>
    <t>4.1.3</t>
  </si>
  <si>
    <t xml:space="preserve">investimenti nelle singole aziende agricole per l'aumento dell'efficienza energetica dei processi produttivi  </t>
  </si>
  <si>
    <t>5B</t>
  </si>
  <si>
    <t>DET. G15846 DEL 22/12/2016</t>
  </si>
  <si>
    <t>4.1.4</t>
  </si>
  <si>
    <t xml:space="preserve">investimenti nelle singole aziende agricole per favorire l'approviggionamento e l'utilizzo di fonti rinnovabili, sottoprodotti, materiali di scarto e residui e altre materie grezze non alimentari </t>
  </si>
  <si>
    <t>5C</t>
  </si>
  <si>
    <t>DeT. G15858 DEL 22/12/2016</t>
  </si>
  <si>
    <t>4.2</t>
  </si>
  <si>
    <t>sostegno agli investimenti nel settore della trasformazione / commercializzazione e / o lo sviluppo di prodotti agricoli</t>
  </si>
  <si>
    <t>RM Misura 4.2 - Dir.  Agricoltura - Area Produzioni Agricole e Zootecniche. Trasformazione, Commercilizzazione e Diversificazione delle attività Agricole - dott.ssa Nadia Biondini</t>
  </si>
  <si>
    <t>Renato Andreotti, Cristina Mirabelli</t>
  </si>
  <si>
    <t xml:space="preserve"> Bando pubblico con approccio individuale e possibilità di attivare la "filiera organizzata"</t>
  </si>
  <si>
    <t>4.2.1.</t>
  </si>
  <si>
    <t xml:space="preserve">investimenti nelle imprese agrolimentari (approccio singolo, di sistema e innovazione del PEI)   </t>
  </si>
  <si>
    <t>DET. G15354 DEL 19/12/2016</t>
  </si>
  <si>
    <t>4.2.2.</t>
  </si>
  <si>
    <t xml:space="preserve">investimenti delle imprese agroaliementari funzionali a milgiorare l'efficienza energetica </t>
  </si>
  <si>
    <t>DEL G15852 DEL 22/12/2016</t>
  </si>
  <si>
    <t>4.2.3.</t>
  </si>
  <si>
    <t>investimenti delle imprese agroalimentari funzionali alla produzione di energia da fonti rinnovabili</t>
  </si>
  <si>
    <t>DEL G15854 DEL 22/12/2016</t>
  </si>
  <si>
    <t>4.3</t>
  </si>
  <si>
    <t>supporto agli investimenti nelle infrastrutture collegate con lo sviluppo, l'ammodernamento o l'adattamento dell'agricoltura e/o delle attività forestali</t>
  </si>
  <si>
    <t>RM Misura 4.3.1 e 4.3.3- DG Agricoltra - Area  Usi civici, Credito e Calamità Naturali - Dott. Massimo Maria Madonia -  RM Misura 4.3.2. - DG Ambiente e Sistemi Naturali</t>
  </si>
  <si>
    <t>4.3.1 e 4.3.3.- Marisa Trovato; 4.3.2. Luca Berardi, Gianluigi Davide Fiore</t>
  </si>
  <si>
    <t xml:space="preserve"> Bando pubblico con approccio individuale </t>
  </si>
  <si>
    <t>4.3.1. a</t>
  </si>
  <si>
    <t>infrastrutture connesse al miglioramento della viabilità rurale</t>
  </si>
  <si>
    <t>madonia</t>
  </si>
  <si>
    <t>4.3.1. b</t>
  </si>
  <si>
    <t>infrastrutture connesse al miglioramento della viabilità forestale extra aziendale</t>
  </si>
  <si>
    <t>de martino</t>
  </si>
  <si>
    <t>4.3.1.c</t>
  </si>
  <si>
    <t>Punti di abbeveraggio</t>
  </si>
  <si>
    <t>4.4</t>
  </si>
  <si>
    <t>4.4.1</t>
  </si>
  <si>
    <t>supporto agli investimenti non produttivi collegati al raggiungimento degli obiettivi agro-climatico-ambientali</t>
  </si>
  <si>
    <t>P4</t>
  </si>
  <si>
    <t>RM Misura 4.4. - DG Agricoltra - Area  Usi civici, Credito e Calamità Naturali - Dott. Massimo Maria Madonia</t>
  </si>
  <si>
    <t>Marisa Trovato</t>
  </si>
  <si>
    <t>Totale misura 4</t>
  </si>
  <si>
    <t xml:space="preserve">5. 
Ripristino del potenziale produttivo agricolo danneggiato da calamità naturali e introduzione di adeguate misure di prevenzione </t>
  </si>
  <si>
    <t>5.1</t>
  </si>
  <si>
    <t>supporto per investimenti in azioni preventive finalizzate a ridurre le conseguenze dei disastri naturali, eventi climatici avversi o catastrofici</t>
  </si>
  <si>
    <t>Misura 5/Sottomisura 5.1/intervento 5.1.2. e sottomiusra 5.2  -  Direzione Regionale Agricoltura e Sviluppo Rurale - Misura 5/Sottomisura 5.1/intervento 5.1.1. - Direzione Regionale Risorse Idriche  e Difesa del Suolo</t>
  </si>
  <si>
    <t>RM Misura 5.1 .1 -  DG Agricoltra - Area  Usi civici, Credito e Calamità Naturali - Dott. Massimo Maria Madonia</t>
  </si>
  <si>
    <t>Antonio Marangi</t>
  </si>
  <si>
    <t>Bando pubblico con approccio individuale.
La tipologia di operazione 5.2.1 sarà attivata nel caso in cui siano riconosciuti e dichiarati stati di calamità naturale e con  modalità, tempi e stanziamenti che saranno definiti con successivi provvedimenti</t>
  </si>
  <si>
    <t>5.1.1.a</t>
  </si>
  <si>
    <t>3B</t>
  </si>
  <si>
    <t>colosimo</t>
  </si>
  <si>
    <t>5.1.2.b</t>
  </si>
  <si>
    <t>supporto per investimenti in azioni preventive finalizzate a ridurre le conseguenze dei disastri naturali, eventi climatici avversi o catastrofici nelle aziende agricole</t>
  </si>
  <si>
    <t>RM Misura 5.1 .2  - DG  Risorse Idriche  e Difesa del Suolo</t>
  </si>
  <si>
    <t>5.2</t>
  </si>
  <si>
    <t xml:space="preserve">supporto agli investimenti per il ripristino delle terre agricole e del potenziale produttivo danneggiato da disastri naturali, eventi climatici avversi ed eventi catastrofici </t>
  </si>
  <si>
    <t>Misura 5/sottomisura 5.2/Direzione Regionale Agricoltura e Sviluppo Rurale</t>
  </si>
  <si>
    <t>RM Misura 5.2  - DG Agricoltura -  Area  Usi civici, Credito e Calamità Naturali - Dott. Massimo Maria Madonia</t>
  </si>
  <si>
    <t>5.2.1.</t>
  </si>
  <si>
    <r>
      <rPr>
        <sz val="12"/>
        <rFont val="Calibri"/>
        <family val="2"/>
        <scheme val="minor"/>
      </rPr>
      <t xml:space="preserve">supporto agli investimenti per il ripristino delle terre agricole e del potenziale produttivo danneggiato da disastri naturali, eventi climatici avversi ed eventi catastrofici </t>
    </r>
    <r>
      <rPr>
        <strike/>
        <sz val="10"/>
        <rFont val="Calibri"/>
        <family val="2"/>
        <scheme val="minor"/>
      </rPr>
      <t/>
    </r>
  </si>
  <si>
    <t>Totale misura 5</t>
  </si>
  <si>
    <t xml:space="preserve">6.  
Sviluppo delle aziende agricole e delle imprese
</t>
  </si>
  <si>
    <t>6.1</t>
  </si>
  <si>
    <t>6.1.1.</t>
  </si>
  <si>
    <t>aiuti all'avviamento aziendale per giovani agricoltori</t>
  </si>
  <si>
    <t>2B</t>
  </si>
  <si>
    <t>Misura 6 - Direzione Regionale Agricoltura e Sviluppo Rurale</t>
  </si>
  <si>
    <t>RM Misura 6.1 - DG  Agricoltura - Area Produzioni Agricole e Zootecniche. Trasformazione, Commercilizzazione e Diversificazione delle attività Agricole - dott.ssa Nadia Biondini</t>
  </si>
  <si>
    <t>DET. G12352 DEL 19/12/2016</t>
  </si>
  <si>
    <t>ALEANDRI</t>
  </si>
  <si>
    <t>6.2</t>
  </si>
  <si>
    <t>6.2.1.</t>
  </si>
  <si>
    <t>aiuti all'avviamento aziendale per attività non agricole nelle aree rurali</t>
  </si>
  <si>
    <t>6A</t>
  </si>
  <si>
    <t>RM Misura 6.2  - DG Agricoltura - Area Programmazione e Sviluppo Rurale - Dott. Roberto Aleandri</t>
  </si>
  <si>
    <t xml:space="preserve">Giovanni Ruffini, Stefano Risa </t>
  </si>
  <si>
    <t>Bando pubblico con approccio individuale</t>
  </si>
  <si>
    <t>6.4</t>
  </si>
  <si>
    <t>supporto per investimenti finalizzati alla creazione e allo sviluppo di attività non agricole</t>
  </si>
  <si>
    <t>RM Misura 6.4  -  DG  Agricoltura - Area Produzioni Agricole e Zootecniche. Trasformazione, Commercilizzazione e Diversificazione delle attività Agricole - dott.ssa Nadia Biondini</t>
  </si>
  <si>
    <t>Sandro Nicolelli, Cristina Ciaffi</t>
  </si>
  <si>
    <t>6.4.1.</t>
  </si>
  <si>
    <t>diverificazione dell'attività agricole</t>
  </si>
  <si>
    <t>6.4.2</t>
  </si>
  <si>
    <t>produzione di energia da fonti alternative</t>
  </si>
  <si>
    <t>Totale misura 6</t>
  </si>
  <si>
    <t>7. 
Servizi di base e rinnovamento dei villaggi nelle zone rurali</t>
  </si>
  <si>
    <t>7.1</t>
  </si>
  <si>
    <t>7.1.1.</t>
  </si>
  <si>
    <t>supporto per la progettazione e l'aggiornamento dei piani di sviluppo di comuni e villaggi e per i piani di gestione Natura 2000</t>
  </si>
  <si>
    <t xml:space="preserve">Misura 7/sott. 7.1- DR Ambiente eSistemi Naturali </t>
  </si>
  <si>
    <t>RM Misura 7.1.  - DG Ambiente e Sistemi Naturali</t>
  </si>
  <si>
    <t>La sottomisura sarà attivata per la realizzazione di interventi di pianificazione relativi ai siti della rete "Natura 2000", per aree di alto valore naturalistico (aree protette) e per la definizione dei Progetti Pubblici Integrati (PPI). 
Bando pubblico con approccio individuale e selezione dei Progetti Pubblici Integrati (PPI)</t>
  </si>
  <si>
    <t>CUTOLO</t>
  </si>
  <si>
    <t>7.2</t>
  </si>
  <si>
    <t>supporto agli investimenti per la creazione, il miglioramento o l'espansione di tutti i tipi di piccole infrastrutture di scala, compresi gli investimenti nelle energie rinnovabili e il risparmio energetico</t>
  </si>
  <si>
    <t>7.2.1.</t>
  </si>
  <si>
    <t>Creazione, miglioramento e/o ampliamento di infrastrutture su piccola scala</t>
  </si>
  <si>
    <t>6B</t>
  </si>
  <si>
    <t>Misura 7/sott. 7.2.1- DG Agricoltura e Sviluppo Rurale</t>
  </si>
  <si>
    <t>RM Misura 7.2.1 /PPI - DG Agrcioltura - Area Gestione Sostenibile delle Risorse e Governo del Territorio a Vocazione Agricola -  dott. Fabio Genchi</t>
  </si>
  <si>
    <t>La tipologia di operazione sarà attivata solo nelle aree dei Progetti Pubblici Integrati come individuate nel capitolo 8.1 del programma, con tempi e modalità che saranno definiti successivamente, dopo l'esame ed il relativo parere positivo del Comitato di Sorveglianza</t>
  </si>
  <si>
    <t>Attivabile solo in aree  PPI. La valutazione dei progetti sarà effettuata   da  Commissioni con competenze multisettoriali.</t>
  </si>
  <si>
    <t>BIONDINI</t>
  </si>
  <si>
    <t>7.2.2.</t>
  </si>
  <si>
    <t>Investimenti per favorire l'approviggionamento e l'utilizzo di energia da fonti rinnovabili per autoconsumo</t>
  </si>
  <si>
    <t>Misura 7/sott. 7.2- DR Risorse Idriche e Difesa del Suolo</t>
  </si>
  <si>
    <t>RM Misura 7.2.2  - DG Risorse Idriche e Difesa del Suolo</t>
  </si>
  <si>
    <t xml:space="preserve">Bando pubblico con approccio individuale e possibilità di attivare il PPI. Nel caso sia attivata con il PPI la valutazione dei progetti dovrà essere effettuata da Commissioni con competenze multisettoriali </t>
  </si>
  <si>
    <t>COLOSIMO</t>
  </si>
  <si>
    <t>7.3</t>
  </si>
  <si>
    <t>7.3.1</t>
  </si>
  <si>
    <t>supporto agli investimenti in infrastrutture per la banda larga</t>
  </si>
  <si>
    <t>6C</t>
  </si>
  <si>
    <t>Misura 7/sott. 7.3- DR Agricoltura e Sviluppo Rurale</t>
  </si>
  <si>
    <t>RM Misura 7.3  -  DG Agricoltura - Area Programmazione e Sviluppo Rurale - Dott. Roberto Aleandri</t>
  </si>
  <si>
    <t>Stefano Risa</t>
  </si>
  <si>
    <t>La sottomisura, per la realizzazione delle infrastrutture per la banda ultra larga nelle aree rurali, sarà realizzata sulla base di accordi stipulati con il soggetto beneficiario (Ministero per lo Sviluppo Economico).</t>
  </si>
  <si>
    <t>L'attuazione dell sottomisura si realizza attraverso il soggetto beneficiario MISE</t>
  </si>
  <si>
    <t>7.4</t>
  </si>
  <si>
    <t>7.4.1</t>
  </si>
  <si>
    <t>supporto agli Investimenti nella creazione, miglioramento o espansione di servizi di base locali per la popolazione rurale</t>
  </si>
  <si>
    <t>Misura 7/sott. 7.4- DR Agricoltura e Sviluppo Rurale</t>
  </si>
  <si>
    <t>RM Misura 7.4 /PPI - DG Agrcioltrua -  Area Gestione Sostenibile delle Risorse e Governo del Territorio a Vocazione Agricola -  dott. Fabio Genchi</t>
  </si>
  <si>
    <t>La sottomisura sarà attivata con tempi e modalità che saranno definiti successivamente, dopo l'esame ed il relativo parere positivo del Comitato di Sorveglianza</t>
  </si>
  <si>
    <t>7.5</t>
  </si>
  <si>
    <t>7.5.1</t>
  </si>
  <si>
    <t>supporto agli Investimenti per uso pubblico in infrastrutture ricreative, informazione turistica e infrastrutture turistiche su piccola scala</t>
  </si>
  <si>
    <t>Misura 7/sott. 7.5- DR Agricoltura e Sviluppo Rurale</t>
  </si>
  <si>
    <t>RM Misura 7.5 /PPI - DG Agrcioltrua -  Area Gestione Sostenibile delle Risorse e Governo del Territorio a Vocazione Agricola -  dott. Fabio Genchi</t>
  </si>
  <si>
    <t>7.6</t>
  </si>
  <si>
    <t>7.6.1</t>
  </si>
  <si>
    <t>Supporto a studi e investimenti finalizzati alla tutela dell'ambiente e del patrimonio culturale e alla conservazione della biodiversità</t>
  </si>
  <si>
    <t>RM Misura 7.6   - DG Ambiente e Sistemi Naturali</t>
  </si>
  <si>
    <t xml:space="preserve">Bando pubblico con approccio individuale e possibilità di attivare il PPI. Nel caso sia attivata con il PPI la valutazione dei progetti dovrà essere effettuata da Commissioni con competenze multisettoriali.
</t>
  </si>
  <si>
    <t>7.7</t>
  </si>
  <si>
    <t>7.7.1</t>
  </si>
  <si>
    <t>sostegno agli investimenti mirati al trasferimento di attività e di conversione di edifici o altre strutture situate all'interno o nei pressi di insediamenti rurali, al fine di migliorare la qualità della vita o aumentando le prestazioni ambientali degli insediamenti</t>
  </si>
  <si>
    <t>Misura 7/sott. 7.7-  DG Ambiente e Sviluppo Rurale</t>
  </si>
  <si>
    <t>RM Misura 7.7 /PPI - DG Agrcioltura e SR -  Area Gestione Sostenibile delle Risorse e Governo del Territorio a Vocazione Agricola -  dott. Fabio Genchi</t>
  </si>
  <si>
    <t>La sottomisura sarà attivata solo nelle aree dei Progetti Pubblici Integrati come individuate nel capitolo 8.1 del programma, con tempi e modalità che saranno definiti successivamente, dopo l'esame ed il relativo parere positivo del Comitato di Sorveglianza</t>
  </si>
  <si>
    <t xml:space="preserve">
Attivabile solo in aree  PPI. La valutazione dei progetti sarà effettuata   da  Commissioni con competenze multisettoriali.</t>
  </si>
  <si>
    <t>Totale misura 7</t>
  </si>
  <si>
    <t>8. 
Investimenti nello sviluppo delle aree forestali e nel miglioramento della redditività delle foreste</t>
  </si>
  <si>
    <t>8.1</t>
  </si>
  <si>
    <t>8.1.1.</t>
  </si>
  <si>
    <t>Imboschimento su superfici agricole e non agricole</t>
  </si>
  <si>
    <t>5E</t>
  </si>
  <si>
    <t>Misura 8/sott. 8.1 - DG Agricoltura</t>
  </si>
  <si>
    <t>RM Misura 8.1  - DG Agrcioltura e SR-  Area Gestione Sostenibile delle Risorse e Governo del Territorio a Vocazione Agricola -  dott. Fabio Genchi</t>
  </si>
  <si>
    <t>8.3</t>
  </si>
  <si>
    <t>8.3.1</t>
  </si>
  <si>
    <t>supporto per la prevenzione dei danni alle foreste da incendi boschivi e calamità naturali ed eventi catastrofici</t>
  </si>
  <si>
    <t>Misura 8/sott. 8.3 - DG Ambiente e Sistemi Naturali</t>
  </si>
  <si>
    <t>RM Misura 8.3 - DG Ambiente e Sistemi Naturali</t>
  </si>
  <si>
    <t>DE MARTINO</t>
  </si>
  <si>
    <t>8.4</t>
  </si>
  <si>
    <t>8.4.1.</t>
  </si>
  <si>
    <t>supporto per il risanamento dei danni alle foreste da incendi boschivi e le calamità naturali ed eventi catastrofici</t>
  </si>
  <si>
    <t>Misura 8/sott. 8.4 - DG Ambiente e Sistemi Naturali</t>
  </si>
  <si>
    <t>RM Misura 8.4 - DG Ambiente e Sistemi Naturali</t>
  </si>
  <si>
    <t>8.5</t>
  </si>
  <si>
    <t>8.5.1</t>
  </si>
  <si>
    <t xml:space="preserve">supporto agli investimenti che migliorano la resilienza, il valore ambientale e/o il potenziale di mitigazione degli ecosistemi forestali </t>
  </si>
  <si>
    <t>Misura 8/sott. 8.5 - DG Ambiente e Sistemi Naturali</t>
  </si>
  <si>
    <t>RM Misura 8.5 - DG Ambiente e Sistemi Naturali</t>
  </si>
  <si>
    <t>8.6</t>
  </si>
  <si>
    <t>8.6.1</t>
  </si>
  <si>
    <t>sostegno agli investimenti in tecnologie forestali e di trasformazione,  mobilitazione e commercializzazione dei prodotti forestali</t>
  </si>
  <si>
    <t>Misura 8/sott. 8.6 - DG Agricoltura e Sviluppo Rurale</t>
  </si>
  <si>
    <t>RM Misura 8.6 - DG Agrcioltrua -  Area Gestione Sostenibile delle Risorse e Governo del Territorio a Vocazione Agricola -  dott. Fabio Genchi</t>
  </si>
  <si>
    <t>Totale misura 8</t>
  </si>
  <si>
    <t>9. 
Costituzione di associazioni e organizzazioni di produttori</t>
  </si>
  <si>
    <t>9.1</t>
  </si>
  <si>
    <t>9.1.1</t>
  </si>
  <si>
    <t>avviamento di gruppi  e organizzazioni di produttori nel settore agricolo/ forestale</t>
  </si>
  <si>
    <t>Misura 9 - DG Agricoltura e Sviluppo Rurale</t>
  </si>
  <si>
    <t>RM Misura 9 - DG  Agricoltura - Area Politiche di Mercato ed Organizzazione delle Filiere, Progettazione integrata -  dott.ssa Manuela Martini</t>
  </si>
  <si>
    <t>Tarcisio Tullio</t>
  </si>
  <si>
    <t>MARTINI</t>
  </si>
  <si>
    <t>Totale misura 9</t>
  </si>
  <si>
    <t>10. 
Pagamenti agro-climatico-ambientali</t>
  </si>
  <si>
    <t xml:space="preserve">10.1 </t>
  </si>
  <si>
    <t>pagamenti per impegni agro-climatico-ambientali</t>
  </si>
  <si>
    <t>Misura 10 - DG Agricoltura e Sviluppo Rurale</t>
  </si>
  <si>
    <t>RM Misura 10.1 - DG Agrcioltura e SR -  Area Gestione Sostenibile delle Risorse e Governo del Territorio a Vocazione Agricola -  dott. Fabio Genchi</t>
  </si>
  <si>
    <t>Guido Bronchini</t>
  </si>
  <si>
    <t>Bando pubblico con approccio individuale con la possibilità di essere attivata dopo  un  "accordo ambietale" (16.5). "Misura a superficie sincronizzata con domanda unica di pagamento (I° Pilastro PAC)</t>
  </si>
  <si>
    <t>10.1.1.</t>
  </si>
  <si>
    <t>Inerbimento degli impianti arborei</t>
  </si>
  <si>
    <t>DET. G04209 DEL 27/04/2016</t>
  </si>
  <si>
    <t>(1)</t>
  </si>
  <si>
    <t>10.1.2.</t>
  </si>
  <si>
    <t>Adozione di vegetazione di copertura annuale sulle superfici a seminativo</t>
  </si>
  <si>
    <t>10.1.3.</t>
  </si>
  <si>
    <t>Conversione dei seminativi in prati, prati-pascoli e pascoli</t>
  </si>
  <si>
    <t>10.1.4.</t>
  </si>
  <si>
    <t>Conservazione della sostanza organica del suolo</t>
  </si>
  <si>
    <t>5D</t>
  </si>
  <si>
    <t>10.1.5.</t>
  </si>
  <si>
    <t>Tecniche di agricoltura conservativa</t>
  </si>
  <si>
    <t xml:space="preserve">10.1.7 </t>
  </si>
  <si>
    <t>Coltivazioni a perdere</t>
  </si>
  <si>
    <t>10.1.8</t>
  </si>
  <si>
    <t>Conservazione in situ/in azienda ed ex situ della biodiversità agraria vegetale</t>
  </si>
  <si>
    <t>-</t>
  </si>
  <si>
    <t>Bando pubblico con approccio individuale con la possibilità di essere attivata dopo  un  "accordo ambietale" (16.5). "Misura a superficie sincronizzata con domanda unica di pagamento (I° Pilastro PAC)
(1)</t>
  </si>
  <si>
    <t>10.1.9</t>
  </si>
  <si>
    <t>conservazione in situ/azienda della biodiversità agraria animale</t>
  </si>
  <si>
    <t>10.2</t>
  </si>
  <si>
    <t>supporto per la conservazione delle risorse genetiche in agricoltura</t>
  </si>
  <si>
    <t>RM Misura 10.2 - DG  Agrciltura e SR -  Area Servizio Fitosanitario Regionale. Innovazione in Agricoltura - Dott.ssa Alessandra Bianchi</t>
  </si>
  <si>
    <t>Maria Pia Gigli</t>
  </si>
  <si>
    <t>10.2.1.</t>
  </si>
  <si>
    <t>Supporto alla conservazione delle  risorse genetiche vegetali e animali in agricoltura tramite attività svolte da ARSIAL</t>
  </si>
  <si>
    <t>La tipologia di operazione è realizzata dall'ARSIAL sulla base di programmi annuali di attività</t>
  </si>
  <si>
    <t>Tipologia di operazione attivata e realizzata dall'ARSIAL</t>
  </si>
  <si>
    <t>GENCHI</t>
  </si>
  <si>
    <t>10.2.2.</t>
  </si>
  <si>
    <t>Supporto alla conservazione delle risorse genetiche attraverso le collezioni ex situ</t>
  </si>
  <si>
    <t xml:space="preserve">La tipologia di operazione è realizzata da soggetti beneficari sulla base di programmi annuali di attività.
</t>
  </si>
  <si>
    <t>Bando pubblico ad approccio individuale.</t>
  </si>
  <si>
    <t>10.2.3.</t>
  </si>
  <si>
    <t>Supporto alla conservazione delle  risorse genetiche vegetali ed animali in campo</t>
  </si>
  <si>
    <t>Bando pubblico ad approccio individuale</t>
  </si>
  <si>
    <t>Totale misura 10</t>
  </si>
  <si>
    <t>BANDI X 5 ANNI X LA 10.1</t>
  </si>
  <si>
    <t>11. 
Agricoltura biologica</t>
  </si>
  <si>
    <t>11.1</t>
  </si>
  <si>
    <t>11.1.1</t>
  </si>
  <si>
    <t>pagamento per la conversione al biologico</t>
  </si>
  <si>
    <t>Misura 11 - DG Agricoltura e Sviluppo Rurale</t>
  </si>
  <si>
    <t>RM Misura 11 - DG Agrcioltura e SR -  Area Gestione Sostenibile delle Risorse e Governo del Territorio a Vocazione Agricola -  dott. Fabio Genchi</t>
  </si>
  <si>
    <t>DET. G04210 DEL 27/04/2016</t>
  </si>
  <si>
    <t>(2)</t>
  </si>
  <si>
    <t>Bando pubblico con approccio individuale con la possibilità di attivare un  "accordo ambietale" (16.5). "Misura a superficie sincronizzata con domanda unica di pagamento (I° Pilastro PAC).</t>
  </si>
  <si>
    <t>11.2</t>
  </si>
  <si>
    <t>11.2.1</t>
  </si>
  <si>
    <t>pagamento per il mantenimento del biologico</t>
  </si>
  <si>
    <t>Totale misura 11</t>
  </si>
  <si>
    <t>BANDI X 5 ANNI</t>
  </si>
  <si>
    <t>13. 
Indennità a favore delle zone soggette a vincoli naturali o ad altri vincoli specifici</t>
  </si>
  <si>
    <t>13.1</t>
  </si>
  <si>
    <t>13.1.1</t>
  </si>
  <si>
    <t>pagamenti compensativi nelle zone montane</t>
  </si>
  <si>
    <t>Misura 13 - DG Agricoltura e Sviluppo Rurale</t>
  </si>
  <si>
    <t>RM Misura 13 -  DG Agrcioltura e SR -  Area Gestione Sostenibile delle Risorse e Governo del Territorio a Vocazione Agricola -  dott. Fabio Genchi</t>
  </si>
  <si>
    <t>DET. G04211 DEL 27/04/2016</t>
  </si>
  <si>
    <t>(3)</t>
  </si>
  <si>
    <t xml:space="preserve"> Bando pubblico con approccio individuale. "Misura a superficie sincronizzata con domanda unica di pagamento (I° Pilastro PAC).</t>
  </si>
  <si>
    <t>Totale misura 13</t>
  </si>
  <si>
    <t>14. 
Benessere degli animali</t>
  </si>
  <si>
    <t>14.1.1</t>
  </si>
  <si>
    <t>pagamenti per il benessere animale</t>
  </si>
  <si>
    <t>Misura 14 - DG Agricoltura e Sviluppo Rurale</t>
  </si>
  <si>
    <t>RM Misura 14 - DG Agrcioltura e SR -  Area Gestione Sostenibile delle Risorse e Governo del Territorio a Vocazione Agricola -  dott. Fabio Genchi</t>
  </si>
  <si>
    <t>DET. G04212 DEL 27/04/2016</t>
  </si>
  <si>
    <t>(4)</t>
  </si>
  <si>
    <t xml:space="preserve"> Bando pubblico con approccio individuale. "Misura a superficie/UBA" sincronizzata con domanda unica di pagamento (I° Pilastro PAC).
(4)</t>
  </si>
  <si>
    <t>Totale misura 14</t>
  </si>
  <si>
    <t>16. 
Cooperazione</t>
  </si>
  <si>
    <t>16.1</t>
  </si>
  <si>
    <t>16.1.1</t>
  </si>
  <si>
    <t>supporto per l'avvio e il funzionamento dei gruppi operativi del PEI per la produttività e sostenibilità agricola</t>
  </si>
  <si>
    <t>2A 3A</t>
  </si>
  <si>
    <t>Misura 16/sott. 16.1 - DG Agricoltura e Sviluppo Rurale</t>
  </si>
  <si>
    <t>RM Misura 16.1 -DG  Agricoltura e SR -  Area Servizio Fitosanitario Regionale. Innovazione in Agricoltura - Dott.ssa Alessandra Bianchi</t>
  </si>
  <si>
    <t>Gioacchino Santalucia</t>
  </si>
  <si>
    <t>16.2</t>
  </si>
  <si>
    <t>16.2.1</t>
  </si>
  <si>
    <t>supporto ai progetti pilota (**)</t>
  </si>
  <si>
    <t>Misura 16/sott. 16.2 - DG Agricoltura</t>
  </si>
  <si>
    <t>RM Misura 16.2 - DG  Agrcoltura e SR -  Area Servizio Fitosanitario Regionale. Innovazione in Agricoltura - Dott.ssa Alessandra Bianchi</t>
  </si>
  <si>
    <t>Bando pubblico con approccio individuale riservato ai GO selezionati con la misura 16.1</t>
  </si>
  <si>
    <t>16.3</t>
  </si>
  <si>
    <t>16.3.1</t>
  </si>
  <si>
    <t>(altro) cooperazione tra gli operatori commerciali nell'organizzazione di processi di lavoro comuni e la condivisione di strutture e risorse, e per lo sviluppo / marketing turistico</t>
  </si>
  <si>
    <t>Misura 16/sott. 16.3 - DG Agricoltura e Sviluppo Rurale</t>
  </si>
  <si>
    <t>RM Misura 16.3  -  DG Agricoltura - Area Programmazione e Sviluppo Rurale - Dott. Roberto Aleandri</t>
  </si>
  <si>
    <t>Giovanni Ruffini, Stefano Risa</t>
  </si>
  <si>
    <t>16.4</t>
  </si>
  <si>
    <t>16.4.1</t>
  </si>
  <si>
    <t>supporto alla cooperazione orizzontale e verticale tra gli attori della catena di approviggionamento per la creazione e lo sviluppo di filiere corte e mercati locali e per le attività di promozione in un contesto locale relativamente allo sviluppo di filiere corte e mercati locali</t>
  </si>
  <si>
    <t xml:space="preserve">Misura 16/sott. 16.4 - DG Agricoltura e Sviluppo Rurale </t>
  </si>
  <si>
    <t>RM Misura 16.4 - DG  Agricoltura - Area Politiche di Mercato ed Organizzazione delle Filiere, Progettazione integrata -  dott.ssa Manuela Martini</t>
  </si>
  <si>
    <t>Marco Casella</t>
  </si>
  <si>
    <t>16.5</t>
  </si>
  <si>
    <t>16.5.1</t>
  </si>
  <si>
    <t>supporto per le azioni congiunte finalizzate alla mitigazione o all'adattamento ai cambiamenti climatici e di approcci comuni ai progetti ambientali e pratiche ambientali in corso.</t>
  </si>
  <si>
    <t>Misura 16/sott. 16.5 - DG Agricoltura e Sviluppo Rurale</t>
  </si>
  <si>
    <t>RM Misura 16.5 -DG Agrcioltura e SR -  Area Gestione Sostenibile delle Risorse e Governo del Territorio a Vocazione Agricola -  dott. Fabio Genchi</t>
  </si>
  <si>
    <t xml:space="preserve">Bando pubblico con approccio individuale. L'accordo ambientale è propedeutico all'approccio collettivo alle misure agroclimatico ambientali (M10) e biologiche (M11) </t>
  </si>
  <si>
    <t>16.8</t>
  </si>
  <si>
    <t>16.8.1</t>
  </si>
  <si>
    <t>supporto per la progettazione di piani di gestione forestale o strumenti analoghi</t>
  </si>
  <si>
    <t xml:space="preserve">Misura 16/sott. 16.8 - DG Ambiente e Sistemi Naturali </t>
  </si>
  <si>
    <t>RM Misura 16.8 - DG Ambiente e Sistemi Naturali</t>
  </si>
  <si>
    <t>bando pubblico con approccio individuale</t>
  </si>
  <si>
    <t>16.9</t>
  </si>
  <si>
    <t>16.9.1</t>
  </si>
  <si>
    <t>supporto per la diversificazione delle attività agricole in attività sanitarie, di integrazione sociale , agricoltura per la comunità e/o educazione ambientale/alimentare</t>
  </si>
  <si>
    <t>Misura 16/sott. 16.9 - DG Agricoltura e Sviluppo Rurale</t>
  </si>
  <si>
    <t>RM Misura 16.9 - DG Agrcioltura e SR -  Area Gestione Sostenibile delle Risorse e Governo del Territorio a Vocazione Agricola -  dott. Fabio Genchi</t>
  </si>
  <si>
    <t>16.0</t>
  </si>
  <si>
    <t>16.10.1</t>
  </si>
  <si>
    <t>Sostegno per la cooperazione della "filiera organizzata"</t>
  </si>
  <si>
    <t>Misura 16/sott. 16.10 - DG Agricoltura e Sviluppo Rurale</t>
  </si>
  <si>
    <t>RM Misura 16.10 - DG  Agricoltura - Area Politiche di Mercato ed Organizzazione delle Filiere, Progettazione integrata -  dott.ssa Manuela Martini</t>
  </si>
  <si>
    <t>DET. G00115 DEL 09/01/2017</t>
  </si>
  <si>
    <t xml:space="preserve">Bando pubblico con approccio individuale dei "soggetti capofila" . La misura è propedeutica all'attivazione della "filiera organizzata" </t>
  </si>
  <si>
    <t>Totale misura 16</t>
  </si>
  <si>
    <t>19. 
Sostegno allo sviluppo locale LEADER (sviluppo locale di tipo partecipativo - SLTP)</t>
  </si>
  <si>
    <t>19.1</t>
  </si>
  <si>
    <t>19.1.1</t>
  </si>
  <si>
    <t>supporto preparatorio</t>
  </si>
  <si>
    <t>Misura 19 - DG Agricoltura e Sviluppo Rurale</t>
  </si>
  <si>
    <t>RM Misura 19  - DG Agrcioltura e SR - Area Programmazione e Sviluppo Rurale - dr Roberto Aleandri</t>
  </si>
  <si>
    <t>DGR 770 DEL 29/12/2015</t>
  </si>
  <si>
    <t>Misura attivata con il bando pubblico adottato con DGR n. 770 del 29/12/2015, con uno stanziamento pari all'intera dotazione della misura</t>
  </si>
  <si>
    <t>Bando pubblico per la selezione dei GAL.
I PSL saranno valutati, ai fini della loro selezione, da un Comitato con competenze multisettoriali (art. 33 del Reg UE 1303/2013)</t>
  </si>
  <si>
    <t>STORTI</t>
  </si>
  <si>
    <t>19.2</t>
  </si>
  <si>
    <t>19.2.1</t>
  </si>
  <si>
    <t>supporto per la realizzazione di interventi nell'ambito della strategia CLLD</t>
  </si>
  <si>
    <t>19.3</t>
  </si>
  <si>
    <t>19.3.1</t>
  </si>
  <si>
    <t xml:space="preserve">preparazione e attuazione delle attività di cooperazione </t>
  </si>
  <si>
    <t>19.4</t>
  </si>
  <si>
    <t>19.4.1</t>
  </si>
  <si>
    <t>supporto per la gestione e  l'animazione in ambito LEADER</t>
  </si>
  <si>
    <t>Totale misura 19</t>
  </si>
  <si>
    <t>20. Assistenza tecnica</t>
  </si>
  <si>
    <t>Totale misura 20</t>
  </si>
  <si>
    <t xml:space="preserve">La misura, per azioni e interventi  a supporto dell'AdG, è attivata con modalità, tempi e stanziamenti che saranno definiti con specifici atti </t>
  </si>
  <si>
    <t>M113</t>
  </si>
  <si>
    <t>Prepensionamento</t>
  </si>
  <si>
    <t>Misure utilizzate esclusivamente per il pagamento dei trascinamenti relativi a impegni assunti nell'ambito del PSR 2007/2013</t>
  </si>
  <si>
    <t>M341</t>
  </si>
  <si>
    <t>Acquisizione di competenze, animazione e attuazione</t>
  </si>
  <si>
    <t>(*) Nella tabella sono riportate il numero di raccolte che saranno effettuate nel periodo di programmazione. Le scadenze individuate per ciascuna fase hanno valore indicativo in quanto per la definizione delle stesse si dovrà tener conto dello stato di avanzamento fisico, finanziario e proceudale della misura.</t>
  </si>
  <si>
    <t>(**) La sottomisura 16.2 sarà attivata dopo la selezione e la realizzazione dei progetti  effettuata con la sottomisura 16.1. Pertanto le scadenze relative alle fasi per la raccolta dei progetti presentati dai Gruppi Operativi (GO) dovranno sincronizzarsi con tale meccanismo procedurale.</t>
  </si>
  <si>
    <t xml:space="preserve">(1) (2) (4) La sottomisura 10.1, la misura 11 e la misura 14 prevedono una raccolta annuale delle domande di aiuto/pagamento  la cui scadenza è sincronizzata con la "domanda unica di pagamento"  (I° pilasatro PAC). Gli stanziamenti sono relativi esclusivamente alle domande di aiuto (domande iniziali per il  I° anno di impegno). Per gli impegni in itinere (domande di pagamento per annualità successive alla I° annulità) viene garantita la copertura finanziaria. Le dotazioni della sottomisura dovranno essere adeguate e aggiornate in base ai trascinamenti derivanti dagli impegni assunti nel precedente periodo di programmazione 2007/2013   </t>
  </si>
  <si>
    <t>(3) La misura 13 prevede una raccolta annuale delle domande di sostegno/pagamento  la cui scadenza è sincronizzata con la "domanda unica di pagamento"  (I° pilasatro PAC). Lo stanziamento è relativo alle domande per l'annualità 2016.</t>
  </si>
  <si>
    <t>PSR 2014-2020 DEL LAZIO</t>
  </si>
  <si>
    <t>CRONOPROGRAMMA DEI BANDI PUBBLICI</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</si>
</sst>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_-* #,##0.0000_-;\-* #,##0.0000_-;_-* &quot;-&quot;??_-;_-@_-"/>
    <numFmt numFmtId="165" formatCode="_-* #,##0.0_-;\-* #,##0.0_-;_-* &quot;-&quot;??_-;_-@_-"/>
    <numFmt numFmtId="166" formatCode="[$-410]d\-mmm\-yy;@"/>
    <numFmt numFmtId="167" formatCode="_-[$€-410]\ * #,##0.00_-;\-[$€-410]\ * #,##0.00_-;_-[$€-410]\ * &quot;-&quot;??_-;_-@_-"/>
  </numFmts>
  <fonts count="34"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sz val="11"/>
      <color theme="0" tint="-0.499984740745262"/>
      <name val="Calibri"/>
      <family val="2"/>
      <scheme val="minor"/>
    </font>
    <font>
      <sz val="10"/>
      <name val="Calibri"/>
      <family val="2"/>
      <scheme val="minor"/>
    </font>
    <font>
      <sz val="16"/>
      <name val="Calibri"/>
      <family val="2"/>
      <scheme val="minor"/>
    </font>
    <font>
      <sz val="11"/>
      <color theme="3" tint="0.39997558519241921"/>
      <name val="Calibri"/>
      <family val="2"/>
      <scheme val="minor"/>
    </font>
    <font>
      <sz val="16"/>
      <color theme="1"/>
      <name val="Calibri"/>
      <family val="2"/>
      <scheme val="minor"/>
    </font>
    <font>
      <sz val="12"/>
      <color theme="1"/>
      <name val="Calibri"/>
      <family val="2"/>
      <scheme val="minor"/>
    </font>
    <font>
      <sz val="14"/>
      <color theme="1"/>
      <name val="Calibri"/>
      <family val="2"/>
      <scheme val="minor"/>
    </font>
    <font>
      <sz val="12"/>
      <name val="Calibri"/>
      <family val="2"/>
      <scheme val="minor"/>
    </font>
    <font>
      <b/>
      <sz val="11"/>
      <name val="Calibri"/>
      <family val="2"/>
      <scheme val="minor"/>
    </font>
    <font>
      <sz val="12"/>
      <color theme="1"/>
      <name val="Calibri"/>
      <family val="2"/>
    </font>
    <font>
      <sz val="12"/>
      <color theme="0" tint="-0.499984740745262"/>
      <name val="Calibri"/>
      <family val="2"/>
      <scheme val="minor"/>
    </font>
    <font>
      <b/>
      <i/>
      <sz val="12"/>
      <color theme="1"/>
      <name val="Calibri"/>
      <family val="2"/>
      <scheme val="minor"/>
    </font>
    <font>
      <b/>
      <sz val="12"/>
      <color theme="1"/>
      <name val="Calibri"/>
      <family val="2"/>
      <scheme val="minor"/>
    </font>
    <font>
      <b/>
      <sz val="12"/>
      <color theme="1"/>
      <name val="Calibri"/>
      <family val="2"/>
    </font>
    <font>
      <b/>
      <i/>
      <sz val="12"/>
      <name val="Calibri"/>
      <family val="2"/>
      <scheme val="minor"/>
    </font>
    <font>
      <b/>
      <i/>
      <sz val="12"/>
      <color theme="0" tint="-0.499984740745262"/>
      <name val="Calibri"/>
      <family val="2"/>
      <scheme val="minor"/>
    </font>
    <font>
      <b/>
      <i/>
      <sz val="11"/>
      <color theme="1"/>
      <name val="Calibri"/>
      <family val="2"/>
      <scheme val="minor"/>
    </font>
    <font>
      <i/>
      <sz val="12"/>
      <name val="Calibri"/>
      <family val="2"/>
      <scheme val="minor"/>
    </font>
    <font>
      <strike/>
      <sz val="12"/>
      <name val="Calibri"/>
      <family val="2"/>
      <scheme val="minor"/>
    </font>
    <font>
      <strike/>
      <sz val="10"/>
      <name val="Calibri"/>
      <family val="2"/>
      <scheme val="minor"/>
    </font>
    <font>
      <sz val="12"/>
      <color rgb="FFFF0000"/>
      <name val="Calibri"/>
      <family val="2"/>
      <scheme val="minor"/>
    </font>
    <font>
      <sz val="10"/>
      <color theme="1"/>
      <name val="Calibri"/>
      <family val="2"/>
      <scheme val="minor"/>
    </font>
    <font>
      <i/>
      <sz val="12"/>
      <color theme="0" tint="-0.499984740745262"/>
      <name val="Calibri"/>
      <family val="2"/>
      <scheme val="minor"/>
    </font>
    <font>
      <b/>
      <sz val="12"/>
      <name val="Calibri"/>
      <family val="2"/>
      <scheme val="minor"/>
    </font>
    <font>
      <b/>
      <sz val="9"/>
      <color indexed="81"/>
      <name val="Tahoma"/>
      <family val="2"/>
    </font>
    <font>
      <sz val="9"/>
      <color indexed="81"/>
      <name val="Tahoma"/>
      <family val="2"/>
    </font>
    <font>
      <b/>
      <sz val="9"/>
      <color indexed="81"/>
      <name val="Tahoma"/>
      <charset val="1"/>
    </font>
    <font>
      <sz val="9"/>
      <color indexed="81"/>
      <name val="Tahoma"/>
      <charset val="1"/>
    </font>
    <font>
      <b/>
      <sz val="16"/>
      <color theme="1"/>
      <name val="Calibri"/>
      <family val="2"/>
      <scheme val="minor"/>
    </font>
  </fonts>
  <fills count="5">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theme="0"/>
        <bgColor indexed="64"/>
      </patternFill>
    </fill>
  </fills>
  <borders count="57">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s>
  <cellStyleXfs count="2">
    <xf numFmtId="0" fontId="0" fillId="0" borderId="0"/>
    <xf numFmtId="43" fontId="1" fillId="0" borderId="0" applyFont="0" applyFill="0" applyBorder="0" applyAlignment="0" applyProtection="0"/>
  </cellStyleXfs>
  <cellXfs count="408">
    <xf numFmtId="0" fontId="0" fillId="0" borderId="0" xfId="0"/>
    <xf numFmtId="49" fontId="0" fillId="0" borderId="0" xfId="0" applyNumberFormat="1" applyAlignment="1">
      <alignment horizontal="center" vertical="center" wrapText="1"/>
    </xf>
    <xf numFmtId="49" fontId="0" fillId="0" borderId="0" xfId="0" applyNumberFormat="1" applyAlignment="1">
      <alignment vertical="center"/>
    </xf>
    <xf numFmtId="4" fontId="0" fillId="0" borderId="0" xfId="0" applyNumberFormat="1" applyAlignment="1">
      <alignment horizontal="right" vertical="center"/>
    </xf>
    <xf numFmtId="4" fontId="4" fillId="0" borderId="0" xfId="0" applyNumberFormat="1" applyFont="1" applyAlignment="1">
      <alignment horizontal="right" vertical="center"/>
    </xf>
    <xf numFmtId="4" fontId="5" fillId="2" borderId="0" xfId="0" applyNumberFormat="1" applyFont="1" applyFill="1" applyAlignment="1">
      <alignment horizontal="center" vertical="center"/>
    </xf>
    <xf numFmtId="4" fontId="5" fillId="2" borderId="0" xfId="0" applyNumberFormat="1" applyFont="1" applyFill="1" applyAlignment="1">
      <alignment horizontal="right" vertical="center"/>
    </xf>
    <xf numFmtId="4" fontId="5" fillId="0" borderId="0" xfId="0" applyNumberFormat="1" applyFont="1" applyAlignment="1">
      <alignment horizontal="right" vertical="center"/>
    </xf>
    <xf numFmtId="0" fontId="5" fillId="0" borderId="0" xfId="0" applyFont="1" applyBorder="1" applyAlignment="1">
      <alignment vertical="center"/>
    </xf>
    <xf numFmtId="0" fontId="4" fillId="0" borderId="0" xfId="0" applyFont="1" applyBorder="1" applyAlignment="1">
      <alignment horizontal="center" vertical="center"/>
    </xf>
    <xf numFmtId="164" fontId="6" fillId="0" borderId="0" xfId="1" applyNumberFormat="1" applyFont="1" applyFill="1" applyBorder="1" applyAlignment="1">
      <alignment horizontal="center" vertical="center"/>
    </xf>
    <xf numFmtId="0" fontId="4" fillId="0" borderId="0" xfId="0" applyFont="1" applyFill="1" applyBorder="1" applyAlignment="1">
      <alignment horizontal="center" vertical="center"/>
    </xf>
    <xf numFmtId="0" fontId="0" fillId="0" borderId="0" xfId="0" applyBorder="1" applyAlignment="1">
      <alignment vertical="center"/>
    </xf>
    <xf numFmtId="43" fontId="0" fillId="0" borderId="0" xfId="1" applyFont="1" applyBorder="1" applyAlignment="1">
      <alignment vertical="center"/>
    </xf>
    <xf numFmtId="0" fontId="8" fillId="0" borderId="0" xfId="0" applyFont="1" applyFill="1" applyBorder="1" applyAlignment="1">
      <alignment horizontal="center" vertical="center"/>
    </xf>
    <xf numFmtId="4" fontId="5" fillId="2" borderId="3" xfId="0" applyNumberFormat="1" applyFont="1" applyFill="1" applyBorder="1" applyAlignment="1">
      <alignment horizontal="center" vertical="center"/>
    </xf>
    <xf numFmtId="4" fontId="5" fillId="2" borderId="3" xfId="0" applyNumberFormat="1" applyFont="1" applyFill="1" applyBorder="1" applyAlignment="1">
      <alignment horizontal="right" vertical="center"/>
    </xf>
    <xf numFmtId="4" fontId="5" fillId="0" borderId="3" xfId="0" applyNumberFormat="1" applyFont="1" applyBorder="1" applyAlignment="1">
      <alignment horizontal="right" vertical="center"/>
    </xf>
    <xf numFmtId="0" fontId="5" fillId="0" borderId="3" xfId="0" applyFont="1" applyBorder="1" applyAlignment="1">
      <alignment vertical="center"/>
    </xf>
    <xf numFmtId="0" fontId="5" fillId="0" borderId="10" xfId="0" applyFont="1" applyFill="1" applyBorder="1" applyAlignment="1">
      <alignment vertical="center"/>
    </xf>
    <xf numFmtId="0" fontId="5" fillId="0" borderId="11" xfId="0" applyFont="1" applyFill="1" applyBorder="1" applyAlignment="1">
      <alignment vertical="center"/>
    </xf>
    <xf numFmtId="4" fontId="10" fillId="0" borderId="13" xfId="0" applyNumberFormat="1" applyFont="1" applyFill="1" applyBorder="1" applyAlignment="1">
      <alignment horizontal="center" vertical="center" wrapText="1"/>
    </xf>
    <xf numFmtId="4" fontId="10" fillId="0" borderId="14" xfId="0" applyNumberFormat="1" applyFont="1" applyFill="1" applyBorder="1" applyAlignment="1">
      <alignment horizontal="center" vertical="center" wrapText="1"/>
    </xf>
    <xf numFmtId="4" fontId="4" fillId="0" borderId="15" xfId="0" applyNumberFormat="1"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164" fontId="6" fillId="0" borderId="15" xfId="1" applyNumberFormat="1" applyFont="1" applyFill="1" applyBorder="1" applyAlignment="1">
      <alignment horizontal="center" vertical="center" wrapText="1"/>
    </xf>
    <xf numFmtId="14" fontId="4" fillId="0" borderId="13" xfId="1" applyNumberFormat="1" applyFont="1" applyFill="1" applyBorder="1" applyAlignment="1">
      <alignment horizontal="center" vertical="center" textRotation="90" wrapText="1"/>
    </xf>
    <xf numFmtId="14" fontId="4" fillId="0" borderId="14" xfId="1" applyNumberFormat="1" applyFont="1" applyFill="1" applyBorder="1" applyAlignment="1">
      <alignment horizontal="center" vertical="center" textRotation="90" wrapText="1"/>
    </xf>
    <xf numFmtId="14" fontId="4" fillId="0" borderId="15" xfId="1" applyNumberFormat="1" applyFont="1" applyFill="1" applyBorder="1" applyAlignment="1">
      <alignment horizontal="center" vertical="center" textRotation="90" wrapText="1"/>
    </xf>
    <xf numFmtId="0" fontId="3" fillId="0" borderId="0" xfId="0" applyFont="1" applyBorder="1" applyAlignment="1">
      <alignment horizontal="center" vertical="center" wrapText="1"/>
    </xf>
    <xf numFmtId="49" fontId="10" fillId="0" borderId="18" xfId="0" applyNumberFormat="1" applyFont="1" applyFill="1" applyBorder="1" applyAlignment="1">
      <alignment horizontal="center" vertical="center"/>
    </xf>
    <xf numFmtId="49" fontId="10" fillId="0" borderId="18" xfId="0" applyNumberFormat="1" applyFont="1" applyFill="1" applyBorder="1" applyAlignment="1">
      <alignment horizontal="left" vertical="center" wrapText="1"/>
    </xf>
    <xf numFmtId="4" fontId="14" fillId="0" borderId="19" xfId="0" applyNumberFormat="1" applyFont="1" applyFill="1" applyBorder="1" applyAlignment="1">
      <alignment horizontal="right" vertical="center" wrapText="1"/>
    </xf>
    <xf numFmtId="4" fontId="14" fillId="0" borderId="20" xfId="0" applyNumberFormat="1" applyFont="1" applyFill="1" applyBorder="1" applyAlignment="1">
      <alignment horizontal="right" vertical="center" wrapText="1"/>
    </xf>
    <xf numFmtId="4" fontId="12" fillId="0" borderId="21" xfId="0" applyNumberFormat="1" applyFont="1" applyFill="1" applyBorder="1" applyAlignment="1">
      <alignment horizontal="right" vertical="center" wrapText="1"/>
    </xf>
    <xf numFmtId="4" fontId="15" fillId="0" borderId="22" xfId="0" applyNumberFormat="1" applyFont="1" applyFill="1" applyBorder="1" applyAlignment="1">
      <alignment horizontal="center" vertical="center" wrapText="1"/>
    </xf>
    <xf numFmtId="4" fontId="15" fillId="0" borderId="20" xfId="0" applyNumberFormat="1" applyFont="1" applyFill="1" applyBorder="1" applyAlignment="1">
      <alignment horizontal="right" vertical="center" wrapText="1"/>
    </xf>
    <xf numFmtId="0" fontId="12" fillId="0" borderId="19" xfId="0" applyFont="1" applyBorder="1" applyAlignment="1">
      <alignment horizontal="center" vertical="center" wrapText="1"/>
    </xf>
    <xf numFmtId="15" fontId="12" fillId="0" borderId="20" xfId="0" applyNumberFormat="1" applyFont="1" applyBorder="1" applyAlignment="1">
      <alignment horizontal="center" vertical="center" wrapText="1"/>
    </xf>
    <xf numFmtId="43" fontId="12" fillId="0" borderId="21" xfId="1" applyFont="1" applyFill="1" applyBorder="1" applyAlignment="1">
      <alignment horizontal="center" vertical="center"/>
    </xf>
    <xf numFmtId="164" fontId="12" fillId="0" borderId="19" xfId="1" applyNumberFormat="1" applyFont="1" applyFill="1" applyBorder="1" applyAlignment="1">
      <alignment horizontal="center" vertical="center"/>
    </xf>
    <xf numFmtId="165" fontId="12" fillId="0" borderId="20" xfId="1" applyNumberFormat="1" applyFont="1" applyFill="1" applyBorder="1" applyAlignment="1">
      <alignment vertical="center"/>
    </xf>
    <xf numFmtId="164" fontId="12" fillId="0" borderId="20" xfId="1" applyNumberFormat="1" applyFont="1" applyFill="1" applyBorder="1" applyAlignment="1">
      <alignment horizontal="center" vertical="center"/>
    </xf>
    <xf numFmtId="164" fontId="12" fillId="0" borderId="21" xfId="1" applyNumberFormat="1" applyFont="1" applyFill="1" applyBorder="1" applyAlignment="1">
      <alignment horizontal="center" vertical="center"/>
    </xf>
    <xf numFmtId="43" fontId="12" fillId="0" borderId="18" xfId="1" applyNumberFormat="1" applyFont="1" applyFill="1" applyBorder="1" applyAlignment="1">
      <alignment vertical="center"/>
    </xf>
    <xf numFmtId="0" fontId="12" fillId="0" borderId="18" xfId="0" applyFont="1" applyFill="1" applyBorder="1" applyAlignment="1">
      <alignment vertical="center" wrapText="1"/>
    </xf>
    <xf numFmtId="43" fontId="4" fillId="0" borderId="0" xfId="0" applyNumberFormat="1" applyFont="1" applyBorder="1" applyAlignment="1">
      <alignment horizontal="center" vertical="center"/>
    </xf>
    <xf numFmtId="43" fontId="2" fillId="0" borderId="0" xfId="0" applyNumberFormat="1" applyFont="1" applyFill="1" applyBorder="1" applyAlignment="1">
      <alignment horizontal="center" vertical="center"/>
    </xf>
    <xf numFmtId="49" fontId="10" fillId="0" borderId="24" xfId="0" applyNumberFormat="1" applyFont="1" applyFill="1" applyBorder="1" applyAlignment="1">
      <alignment horizontal="center" vertical="center"/>
    </xf>
    <xf numFmtId="49" fontId="10" fillId="0" borderId="24" xfId="0" applyNumberFormat="1" applyFont="1" applyFill="1" applyBorder="1" applyAlignment="1">
      <alignment horizontal="left" vertical="center" wrapText="1"/>
    </xf>
    <xf numFmtId="4" fontId="14" fillId="0" borderId="25" xfId="0" applyNumberFormat="1" applyFont="1" applyFill="1" applyBorder="1" applyAlignment="1">
      <alignment horizontal="right" vertical="center" wrapText="1"/>
    </xf>
    <xf numFmtId="4" fontId="14" fillId="0" borderId="10" xfId="0" applyNumberFormat="1" applyFont="1" applyFill="1" applyBorder="1" applyAlignment="1">
      <alignment horizontal="right" vertical="center" wrapText="1"/>
    </xf>
    <xf numFmtId="4" fontId="12" fillId="0" borderId="26" xfId="0" applyNumberFormat="1" applyFont="1" applyFill="1" applyBorder="1" applyAlignment="1">
      <alignment horizontal="right" vertical="center" wrapText="1"/>
    </xf>
    <xf numFmtId="4" fontId="15" fillId="0" borderId="9" xfId="0" applyNumberFormat="1" applyFont="1" applyFill="1" applyBorder="1" applyAlignment="1">
      <alignment horizontal="center" vertical="center" wrapText="1"/>
    </xf>
    <xf numFmtId="4" fontId="15" fillId="0" borderId="10" xfId="0" applyNumberFormat="1" applyFont="1" applyFill="1" applyBorder="1" applyAlignment="1">
      <alignment horizontal="right" vertical="center" wrapText="1"/>
    </xf>
    <xf numFmtId="0" fontId="12" fillId="0" borderId="25" xfId="0" applyFont="1" applyBorder="1" applyAlignment="1">
      <alignment horizontal="center" vertical="center"/>
    </xf>
    <xf numFmtId="0" fontId="12" fillId="0" borderId="10" xfId="0" applyFont="1" applyBorder="1" applyAlignment="1">
      <alignment horizontal="center" vertical="center"/>
    </xf>
    <xf numFmtId="43" fontId="12" fillId="0" borderId="26" xfId="1" applyFont="1" applyFill="1" applyBorder="1" applyAlignment="1">
      <alignment horizontal="center" vertical="center"/>
    </xf>
    <xf numFmtId="164" fontId="12" fillId="0" borderId="25" xfId="1" applyNumberFormat="1" applyFont="1" applyFill="1" applyBorder="1" applyAlignment="1">
      <alignment horizontal="center" vertical="center"/>
    </xf>
    <xf numFmtId="165" fontId="12" fillId="0" borderId="10" xfId="1" applyNumberFormat="1" applyFont="1" applyFill="1" applyBorder="1" applyAlignment="1">
      <alignment vertical="center"/>
    </xf>
    <xf numFmtId="165" fontId="12" fillId="0" borderId="26" xfId="1" applyNumberFormat="1" applyFont="1" applyFill="1" applyBorder="1" applyAlignment="1">
      <alignment vertical="center"/>
    </xf>
    <xf numFmtId="43" fontId="12" fillId="0" borderId="24" xfId="1" applyNumberFormat="1" applyFont="1" applyFill="1" applyBorder="1" applyAlignment="1">
      <alignment vertical="center"/>
    </xf>
    <xf numFmtId="43" fontId="4" fillId="0" borderId="0" xfId="0" applyNumberFormat="1" applyFont="1" applyFill="1" applyBorder="1" applyAlignment="1">
      <alignment horizontal="center" vertical="center"/>
    </xf>
    <xf numFmtId="0" fontId="12" fillId="0" borderId="25" xfId="0" applyFont="1" applyBorder="1" applyAlignment="1">
      <alignment horizontal="center" vertical="center" wrapText="1"/>
    </xf>
    <xf numFmtId="15" fontId="12" fillId="0" borderId="10" xfId="0" applyNumberFormat="1" applyFont="1" applyBorder="1" applyAlignment="1">
      <alignment horizontal="center" vertical="center" wrapText="1"/>
    </xf>
    <xf numFmtId="164" fontId="12" fillId="0" borderId="10" xfId="1" applyNumberFormat="1" applyFont="1" applyFill="1" applyBorder="1" applyAlignment="1">
      <alignment horizontal="center" vertical="center"/>
    </xf>
    <xf numFmtId="164" fontId="12" fillId="0" borderId="26" xfId="1" applyNumberFormat="1" applyFont="1" applyFill="1" applyBorder="1" applyAlignment="1">
      <alignment horizontal="center" vertical="center"/>
    </xf>
    <xf numFmtId="0" fontId="12" fillId="0" borderId="25" xfId="0" applyFont="1" applyFill="1" applyBorder="1" applyAlignment="1">
      <alignment horizontal="center" vertical="center"/>
    </xf>
    <xf numFmtId="0" fontId="12" fillId="0" borderId="10" xfId="0" applyFont="1" applyFill="1" applyBorder="1" applyAlignment="1">
      <alignment horizontal="center" vertical="center"/>
    </xf>
    <xf numFmtId="49" fontId="16" fillId="0" borderId="27" xfId="0" applyNumberFormat="1" applyFont="1" applyFill="1" applyBorder="1" applyAlignment="1">
      <alignment horizontal="center" vertical="center"/>
    </xf>
    <xf numFmtId="49" fontId="17" fillId="0" borderId="27" xfId="0" applyNumberFormat="1" applyFont="1" applyFill="1" applyBorder="1" applyAlignment="1">
      <alignment horizontal="left" vertical="center" wrapText="1"/>
    </xf>
    <xf numFmtId="4" fontId="18" fillId="0" borderId="28" xfId="0" applyNumberFormat="1" applyFont="1" applyFill="1" applyBorder="1" applyAlignment="1">
      <alignment horizontal="right" vertical="center" wrapText="1"/>
    </xf>
    <xf numFmtId="4" fontId="18" fillId="0" borderId="29" xfId="0" applyNumberFormat="1" applyFont="1" applyFill="1" applyBorder="1" applyAlignment="1">
      <alignment horizontal="right" vertical="center" wrapText="1"/>
    </xf>
    <xf numFmtId="4" fontId="19" fillId="0" borderId="30" xfId="0" applyNumberFormat="1" applyFont="1" applyFill="1" applyBorder="1" applyAlignment="1">
      <alignment horizontal="right" vertical="center" wrapText="1"/>
    </xf>
    <xf numFmtId="4" fontId="20" fillId="0" borderId="31" xfId="0" applyNumberFormat="1" applyFont="1" applyFill="1" applyBorder="1" applyAlignment="1">
      <alignment horizontal="center" vertical="center" wrapText="1"/>
    </xf>
    <xf numFmtId="4" fontId="20" fillId="0" borderId="29" xfId="0" applyNumberFormat="1" applyFont="1" applyFill="1" applyBorder="1" applyAlignment="1">
      <alignment horizontal="right" vertical="center" wrapText="1"/>
    </xf>
    <xf numFmtId="0" fontId="19" fillId="0" borderId="28" xfId="0" applyFont="1" applyFill="1" applyBorder="1" applyAlignment="1">
      <alignment horizontal="center" vertical="center"/>
    </xf>
    <xf numFmtId="0" fontId="19" fillId="0" borderId="29" xfId="0" applyFont="1" applyFill="1" applyBorder="1" applyAlignment="1">
      <alignment horizontal="center" vertical="center"/>
    </xf>
    <xf numFmtId="43" fontId="19" fillId="0" borderId="30" xfId="1" applyFont="1" applyFill="1" applyBorder="1" applyAlignment="1">
      <alignment horizontal="right" vertical="center" wrapText="1"/>
    </xf>
    <xf numFmtId="164" fontId="19" fillId="0" borderId="28" xfId="1" applyNumberFormat="1" applyFont="1" applyFill="1" applyBorder="1" applyAlignment="1">
      <alignment horizontal="right" vertical="center" wrapText="1"/>
    </xf>
    <xf numFmtId="165" fontId="19" fillId="0" borderId="29" xfId="1" applyNumberFormat="1" applyFont="1" applyFill="1" applyBorder="1" applyAlignment="1">
      <alignment horizontal="right" vertical="center" wrapText="1"/>
    </xf>
    <xf numFmtId="165" fontId="19" fillId="0" borderId="30" xfId="1" applyNumberFormat="1" applyFont="1" applyFill="1" applyBorder="1" applyAlignment="1">
      <alignment horizontal="right" vertical="center" wrapText="1"/>
    </xf>
    <xf numFmtId="43" fontId="19" fillId="0" borderId="27" xfId="1" applyNumberFormat="1" applyFont="1" applyFill="1" applyBorder="1" applyAlignment="1">
      <alignment horizontal="right" vertical="center" wrapText="1"/>
    </xf>
    <xf numFmtId="0" fontId="19" fillId="0" borderId="27" xfId="0" applyFont="1" applyFill="1" applyBorder="1" applyAlignment="1">
      <alignment vertical="center" wrapText="1"/>
    </xf>
    <xf numFmtId="0" fontId="21" fillId="0" borderId="0" xfId="0" applyFont="1" applyBorder="1" applyAlignment="1">
      <alignment vertical="center"/>
    </xf>
    <xf numFmtId="43" fontId="21" fillId="0" borderId="0" xfId="1" applyFont="1" applyBorder="1" applyAlignment="1">
      <alignment vertical="center"/>
    </xf>
    <xf numFmtId="0" fontId="21" fillId="0" borderId="10" xfId="0" applyFont="1" applyBorder="1" applyAlignment="1">
      <alignment vertical="center"/>
    </xf>
    <xf numFmtId="4" fontId="14" fillId="0" borderId="21" xfId="0" applyNumberFormat="1" applyFont="1" applyFill="1" applyBorder="1" applyAlignment="1">
      <alignment horizontal="right" vertical="center" wrapText="1"/>
    </xf>
    <xf numFmtId="4" fontId="12" fillId="0" borderId="22" xfId="0" applyNumberFormat="1" applyFont="1" applyFill="1" applyBorder="1" applyAlignment="1">
      <alignment horizontal="right" vertical="center" wrapText="1"/>
    </xf>
    <xf numFmtId="4" fontId="15" fillId="0" borderId="20" xfId="0" applyNumberFormat="1" applyFont="1" applyFill="1" applyBorder="1" applyAlignment="1">
      <alignment horizontal="center" vertical="center" wrapText="1"/>
    </xf>
    <xf numFmtId="0" fontId="12" fillId="0" borderId="19" xfId="0" applyFont="1" applyFill="1" applyBorder="1" applyAlignment="1">
      <alignment vertical="center" wrapText="1"/>
    </xf>
    <xf numFmtId="0" fontId="12" fillId="0" borderId="20" xfId="0" applyFont="1" applyFill="1" applyBorder="1" applyAlignment="1">
      <alignment vertical="center" wrapText="1"/>
    </xf>
    <xf numFmtId="43" fontId="12" fillId="0" borderId="21" xfId="1" applyFont="1" applyFill="1" applyBorder="1" applyAlignment="1">
      <alignment vertical="center" wrapText="1"/>
    </xf>
    <xf numFmtId="4" fontId="14" fillId="0" borderId="26" xfId="0" applyNumberFormat="1" applyFont="1" applyFill="1" applyBorder="1" applyAlignment="1">
      <alignment horizontal="right" vertical="center" wrapText="1"/>
    </xf>
    <xf numFmtId="4" fontId="12" fillId="0" borderId="9" xfId="0" applyNumberFormat="1" applyFont="1" applyFill="1" applyBorder="1" applyAlignment="1">
      <alignment horizontal="right" vertical="center" wrapText="1"/>
    </xf>
    <xf numFmtId="4" fontId="15" fillId="0" borderId="10" xfId="0" applyNumberFormat="1" applyFont="1" applyFill="1" applyBorder="1" applyAlignment="1">
      <alignment horizontal="center" vertical="center" wrapText="1"/>
    </xf>
    <xf numFmtId="0" fontId="12" fillId="0" borderId="25" xfId="0" applyFont="1" applyFill="1" applyBorder="1" applyAlignment="1">
      <alignment vertical="center" wrapText="1"/>
    </xf>
    <xf numFmtId="0" fontId="12" fillId="0" borderId="10" xfId="0" applyFont="1" applyFill="1" applyBorder="1" applyAlignment="1">
      <alignment vertical="center" wrapText="1"/>
    </xf>
    <xf numFmtId="43" fontId="12" fillId="0" borderId="26" xfId="1" applyFont="1" applyFill="1" applyBorder="1" applyAlignment="1">
      <alignment vertical="center" wrapText="1"/>
    </xf>
    <xf numFmtId="4" fontId="18" fillId="0" borderId="30" xfId="0" applyNumberFormat="1" applyFont="1" applyFill="1" applyBorder="1" applyAlignment="1">
      <alignment horizontal="right" vertical="center" wrapText="1"/>
    </xf>
    <xf numFmtId="4" fontId="19" fillId="0" borderId="31" xfId="0" applyNumberFormat="1" applyFont="1" applyFill="1" applyBorder="1" applyAlignment="1">
      <alignment horizontal="right" vertical="center" wrapText="1"/>
    </xf>
    <xf numFmtId="4" fontId="20" fillId="0" borderId="29" xfId="0" applyNumberFormat="1" applyFont="1" applyFill="1" applyBorder="1" applyAlignment="1">
      <alignment horizontal="center" vertical="center" wrapText="1"/>
    </xf>
    <xf numFmtId="0" fontId="19" fillId="0" borderId="28" xfId="0" applyFont="1" applyFill="1" applyBorder="1" applyAlignment="1">
      <alignment vertical="center" wrapText="1"/>
    </xf>
    <xf numFmtId="0" fontId="19" fillId="0" borderId="29" xfId="0" applyFont="1" applyFill="1" applyBorder="1" applyAlignment="1">
      <alignment vertical="center" wrapText="1"/>
    </xf>
    <xf numFmtId="43" fontId="19" fillId="0" borderId="30" xfId="1" applyFont="1" applyFill="1" applyBorder="1" applyAlignment="1">
      <alignment vertical="center" wrapText="1"/>
    </xf>
    <xf numFmtId="4" fontId="14" fillId="0" borderId="18" xfId="0" applyNumberFormat="1" applyFont="1" applyFill="1" applyBorder="1" applyAlignment="1">
      <alignment horizontal="right" vertical="center" wrapText="1"/>
    </xf>
    <xf numFmtId="0" fontId="12" fillId="0" borderId="20" xfId="0" applyFont="1" applyFill="1" applyBorder="1" applyAlignment="1">
      <alignment horizontal="center" vertical="center"/>
    </xf>
    <xf numFmtId="0" fontId="12" fillId="0" borderId="23" xfId="0" applyFont="1" applyFill="1" applyBorder="1" applyAlignment="1">
      <alignment horizontal="center" vertical="center"/>
    </xf>
    <xf numFmtId="43" fontId="12" fillId="0" borderId="18" xfId="1" applyFont="1" applyFill="1" applyBorder="1" applyAlignment="1">
      <alignment horizontal="center" vertical="center"/>
    </xf>
    <xf numFmtId="4" fontId="14" fillId="0" borderId="24" xfId="0" applyNumberFormat="1" applyFont="1" applyFill="1" applyBorder="1" applyAlignment="1">
      <alignment horizontal="right" vertical="center" wrapText="1"/>
    </xf>
    <xf numFmtId="0" fontId="12" fillId="0" borderId="11" xfId="0" applyFont="1" applyFill="1" applyBorder="1" applyAlignment="1">
      <alignment horizontal="center" vertical="center"/>
    </xf>
    <xf numFmtId="43" fontId="12" fillId="0" borderId="24" xfId="1" applyFont="1" applyFill="1" applyBorder="1" applyAlignment="1">
      <alignment horizontal="center" vertical="center"/>
    </xf>
    <xf numFmtId="4" fontId="18" fillId="0" borderId="27" xfId="0" applyNumberFormat="1" applyFont="1" applyFill="1" applyBorder="1" applyAlignment="1">
      <alignment horizontal="right" vertical="center" wrapText="1"/>
    </xf>
    <xf numFmtId="0" fontId="19" fillId="0" borderId="32" xfId="0" applyFont="1" applyFill="1" applyBorder="1" applyAlignment="1">
      <alignment horizontal="center" vertical="center"/>
    </xf>
    <xf numFmtId="43" fontId="19" fillId="0" borderId="27" xfId="1" applyFont="1" applyFill="1" applyBorder="1" applyAlignment="1">
      <alignment horizontal="right" vertical="center" wrapText="1"/>
    </xf>
    <xf numFmtId="0" fontId="12" fillId="0" borderId="27" xfId="0" applyFont="1" applyFill="1" applyBorder="1" applyAlignment="1">
      <alignment vertical="center" wrapText="1"/>
    </xf>
    <xf numFmtId="0" fontId="12" fillId="0" borderId="19" xfId="0" applyFont="1" applyFill="1" applyBorder="1" applyAlignment="1">
      <alignment horizontal="center" vertical="center"/>
    </xf>
    <xf numFmtId="165" fontId="12" fillId="0" borderId="21" xfId="1" applyNumberFormat="1" applyFont="1" applyFill="1" applyBorder="1" applyAlignment="1">
      <alignment vertical="center"/>
    </xf>
    <xf numFmtId="0" fontId="0" fillId="0" borderId="10" xfId="0" applyBorder="1" applyAlignment="1">
      <alignment vertical="center"/>
    </xf>
    <xf numFmtId="43" fontId="12" fillId="0" borderId="24" xfId="1" applyNumberFormat="1" applyFont="1" applyFill="1" applyBorder="1" applyAlignment="1">
      <alignment horizontal="center" vertical="center"/>
    </xf>
    <xf numFmtId="165" fontId="12" fillId="0" borderId="24" xfId="1" applyNumberFormat="1" applyFont="1" applyFill="1" applyBorder="1" applyAlignment="1">
      <alignment vertical="center"/>
    </xf>
    <xf numFmtId="0" fontId="15" fillId="0" borderId="11" xfId="0" applyFont="1" applyFill="1" applyBorder="1" applyAlignment="1">
      <alignment horizontal="center" vertical="center" wrapText="1"/>
    </xf>
    <xf numFmtId="0" fontId="12" fillId="0" borderId="24" xfId="0" applyFont="1" applyFill="1" applyBorder="1" applyAlignment="1">
      <alignment vertical="center" wrapText="1"/>
    </xf>
    <xf numFmtId="0" fontId="20" fillId="0" borderId="32" xfId="0" applyFont="1" applyFill="1" applyBorder="1" applyAlignment="1">
      <alignment vertical="center"/>
    </xf>
    <xf numFmtId="0" fontId="22" fillId="0" borderId="28" xfId="0" applyFont="1" applyFill="1" applyBorder="1" applyAlignment="1">
      <alignment horizontal="center" vertical="center"/>
    </xf>
    <xf numFmtId="0" fontId="22" fillId="0" borderId="29" xfId="0" applyFont="1" applyFill="1" applyBorder="1" applyAlignment="1">
      <alignment horizontal="center" vertical="center"/>
    </xf>
    <xf numFmtId="43" fontId="22" fillId="0" borderId="30" xfId="1" applyFont="1" applyFill="1" applyBorder="1" applyAlignment="1">
      <alignment horizontal="right" vertical="center" wrapText="1"/>
    </xf>
    <xf numFmtId="165" fontId="19" fillId="0" borderId="29" xfId="1" applyNumberFormat="1" applyFont="1" applyFill="1" applyBorder="1" applyAlignment="1">
      <alignment vertical="center"/>
    </xf>
    <xf numFmtId="165" fontId="19" fillId="0" borderId="30" xfId="1" applyNumberFormat="1" applyFont="1" applyFill="1" applyBorder="1" applyAlignment="1">
      <alignment vertical="center"/>
    </xf>
    <xf numFmtId="165" fontId="19" fillId="0" borderId="27" xfId="1" applyNumberFormat="1" applyFont="1" applyFill="1" applyBorder="1" applyAlignment="1">
      <alignment vertical="center"/>
    </xf>
    <xf numFmtId="165" fontId="12" fillId="0" borderId="41" xfId="1" applyNumberFormat="1" applyFont="1" applyFill="1" applyBorder="1" applyAlignment="1">
      <alignment vertical="center"/>
    </xf>
    <xf numFmtId="43" fontId="12" fillId="0" borderId="42" xfId="1" applyNumberFormat="1" applyFont="1" applyFill="1" applyBorder="1" applyAlignment="1">
      <alignment vertical="center"/>
    </xf>
    <xf numFmtId="0" fontId="15" fillId="0" borderId="10" xfId="0" applyFont="1" applyFill="1" applyBorder="1" applyAlignment="1">
      <alignment horizontal="center" vertical="center" wrapText="1"/>
    </xf>
    <xf numFmtId="0" fontId="15" fillId="0" borderId="11" xfId="0" applyFont="1" applyFill="1" applyBorder="1" applyAlignment="1">
      <alignment vertical="center"/>
    </xf>
    <xf numFmtId="165" fontId="12" fillId="0" borderId="10" xfId="1" applyNumberFormat="1" applyFont="1" applyFill="1" applyBorder="1" applyAlignment="1">
      <alignment horizontal="center" vertical="center"/>
    </xf>
    <xf numFmtId="165" fontId="12" fillId="0" borderId="42" xfId="1" applyNumberFormat="1" applyFont="1" applyFill="1" applyBorder="1" applyAlignment="1">
      <alignment vertical="center"/>
    </xf>
    <xf numFmtId="49" fontId="23" fillId="0" borderId="24" xfId="0" applyNumberFormat="1" applyFont="1" applyFill="1" applyBorder="1" applyAlignment="1">
      <alignment horizontal="left" vertical="center" wrapText="1"/>
    </xf>
    <xf numFmtId="164" fontId="12" fillId="0" borderId="25" xfId="1" applyNumberFormat="1" applyFont="1" applyFill="1" applyBorder="1" applyAlignment="1">
      <alignment vertical="center" wrapText="1"/>
    </xf>
    <xf numFmtId="0" fontId="20" fillId="0" borderId="29" xfId="0" applyFont="1" applyFill="1" applyBorder="1" applyAlignment="1">
      <alignment vertical="center"/>
    </xf>
    <xf numFmtId="43" fontId="19" fillId="0" borderId="30" xfId="1" applyFont="1" applyFill="1" applyBorder="1" applyAlignment="1">
      <alignment horizontal="center" vertical="center"/>
    </xf>
    <xf numFmtId="164" fontId="19" fillId="0" borderId="28" xfId="1" applyNumberFormat="1" applyFont="1" applyFill="1" applyBorder="1" applyAlignment="1">
      <alignment horizontal="center" vertical="center"/>
    </xf>
    <xf numFmtId="165" fontId="19" fillId="0" borderId="43" xfId="1" applyNumberFormat="1" applyFont="1" applyFill="1" applyBorder="1" applyAlignment="1">
      <alignment vertical="center"/>
    </xf>
    <xf numFmtId="0" fontId="15" fillId="0" borderId="20" xfId="0" applyFont="1" applyFill="1" applyBorder="1" applyAlignment="1">
      <alignment horizontal="center" vertical="center" wrapText="1"/>
    </xf>
    <xf numFmtId="0" fontId="15" fillId="0" borderId="23" xfId="0" applyFont="1" applyFill="1" applyBorder="1" applyAlignment="1">
      <alignment horizontal="center" vertical="center" wrapText="1"/>
    </xf>
    <xf numFmtId="43" fontId="12" fillId="0" borderId="18" xfId="1" applyNumberFormat="1" applyFont="1" applyFill="1" applyBorder="1" applyAlignment="1">
      <alignment horizontal="center" vertical="center"/>
    </xf>
    <xf numFmtId="43" fontId="19" fillId="0" borderId="27" xfId="1" applyNumberFormat="1" applyFont="1" applyFill="1" applyBorder="1" applyAlignment="1">
      <alignment vertical="center"/>
    </xf>
    <xf numFmtId="164" fontId="12" fillId="0" borderId="19" xfId="1" applyNumberFormat="1" applyFont="1" applyFill="1" applyBorder="1" applyAlignment="1">
      <alignment vertical="center" wrapText="1"/>
    </xf>
    <xf numFmtId="49" fontId="25" fillId="0" borderId="24" xfId="0" applyNumberFormat="1" applyFont="1" applyFill="1" applyBorder="1" applyAlignment="1">
      <alignment horizontal="center" vertical="center"/>
    </xf>
    <xf numFmtId="4" fontId="25" fillId="0" borderId="9" xfId="0" applyNumberFormat="1" applyFont="1" applyFill="1" applyBorder="1" applyAlignment="1">
      <alignment horizontal="right" vertical="center" wrapText="1"/>
    </xf>
    <xf numFmtId="4" fontId="15" fillId="0" borderId="10" xfId="0" applyNumberFormat="1" applyFont="1" applyFill="1" applyBorder="1" applyAlignment="1">
      <alignment vertical="center" wrapText="1"/>
    </xf>
    <xf numFmtId="0" fontId="10" fillId="0" borderId="24" xfId="0" applyFont="1" applyFill="1" applyBorder="1" applyAlignment="1">
      <alignment horizontal="left" vertical="center" wrapText="1"/>
    </xf>
    <xf numFmtId="0" fontId="19" fillId="0" borderId="28" xfId="0" applyFont="1" applyFill="1" applyBorder="1" applyAlignment="1">
      <alignment vertical="center"/>
    </xf>
    <xf numFmtId="0" fontId="19" fillId="0" borderId="29" xfId="0" applyFont="1" applyFill="1" applyBorder="1" applyAlignment="1">
      <alignment vertical="center"/>
    </xf>
    <xf numFmtId="43" fontId="19" fillId="0" borderId="30" xfId="1" applyFont="1" applyFill="1" applyBorder="1" applyAlignment="1">
      <alignment vertical="center"/>
    </xf>
    <xf numFmtId="164" fontId="19" fillId="0" borderId="28" xfId="1" applyNumberFormat="1" applyFont="1" applyFill="1" applyBorder="1" applyAlignment="1">
      <alignment vertical="center"/>
    </xf>
    <xf numFmtId="0" fontId="19" fillId="0" borderId="27" xfId="0" applyFont="1" applyFill="1" applyBorder="1" applyAlignment="1">
      <alignment vertical="center"/>
    </xf>
    <xf numFmtId="165" fontId="12" fillId="0" borderId="20" xfId="1" applyNumberFormat="1" applyFont="1" applyFill="1" applyBorder="1" applyAlignment="1">
      <alignment horizontal="center" vertical="center"/>
    </xf>
    <xf numFmtId="0" fontId="12" fillId="0" borderId="19" xfId="0" quotePrefix="1" applyFont="1" applyFill="1" applyBorder="1" applyAlignment="1">
      <alignment horizontal="center" vertical="center" wrapText="1"/>
    </xf>
    <xf numFmtId="0" fontId="12" fillId="0" borderId="20" xfId="0" quotePrefix="1" applyFont="1" applyFill="1" applyBorder="1" applyAlignment="1">
      <alignment horizontal="center" vertical="center" wrapText="1"/>
    </xf>
    <xf numFmtId="43" fontId="12" fillId="0" borderId="23" xfId="1" applyFont="1" applyFill="1" applyBorder="1" applyAlignment="1">
      <alignment horizontal="center" vertical="center"/>
    </xf>
    <xf numFmtId="165" fontId="12" fillId="0" borderId="22" xfId="1" applyNumberFormat="1" applyFont="1" applyFill="1" applyBorder="1" applyAlignment="1">
      <alignment vertical="center"/>
    </xf>
    <xf numFmtId="43" fontId="12" fillId="0" borderId="11" xfId="1" applyFont="1" applyFill="1" applyBorder="1" applyAlignment="1">
      <alignment horizontal="center" vertical="center"/>
    </xf>
    <xf numFmtId="43" fontId="12" fillId="0" borderId="9" xfId="1" applyNumberFormat="1" applyFont="1" applyFill="1" applyBorder="1" applyAlignment="1">
      <alignment horizontal="center" vertical="center"/>
    </xf>
    <xf numFmtId="43" fontId="0" fillId="0" borderId="0" xfId="0" applyNumberFormat="1" applyBorder="1" applyAlignment="1">
      <alignment vertical="center"/>
    </xf>
    <xf numFmtId="0" fontId="12" fillId="0" borderId="25" xfId="0" quotePrefix="1" applyFont="1" applyFill="1" applyBorder="1" applyAlignment="1">
      <alignment horizontal="center" vertical="center" wrapText="1"/>
    </xf>
    <xf numFmtId="0" fontId="12" fillId="0" borderId="10" xfId="0" quotePrefix="1" applyFont="1" applyFill="1" applyBorder="1" applyAlignment="1">
      <alignment horizontal="center" vertical="center" wrapText="1"/>
    </xf>
    <xf numFmtId="164" fontId="12" fillId="0" borderId="9" xfId="1" applyNumberFormat="1" applyFont="1" applyFill="1" applyBorder="1" applyAlignment="1">
      <alignment horizontal="center" vertical="center" wrapText="1"/>
    </xf>
    <xf numFmtId="43" fontId="12" fillId="0" borderId="9" xfId="1" applyFont="1" applyFill="1" applyBorder="1" applyAlignment="1">
      <alignment horizontal="center" vertical="center"/>
    </xf>
    <xf numFmtId="0" fontId="12" fillId="0" borderId="25" xfId="0" applyFont="1" applyFill="1" applyBorder="1" applyAlignment="1">
      <alignment vertical="center"/>
    </xf>
    <xf numFmtId="0" fontId="12" fillId="0" borderId="10" xfId="0" applyFont="1" applyFill="1" applyBorder="1" applyAlignment="1">
      <alignment vertical="center"/>
    </xf>
    <xf numFmtId="43" fontId="12" fillId="0" borderId="11" xfId="1" applyFont="1" applyFill="1" applyBorder="1" applyAlignment="1">
      <alignment vertical="center"/>
    </xf>
    <xf numFmtId="165" fontId="12" fillId="0" borderId="9" xfId="1" applyNumberFormat="1" applyFont="1" applyFill="1" applyBorder="1" applyAlignment="1">
      <alignment vertical="center"/>
    </xf>
    <xf numFmtId="0" fontId="12" fillId="0" borderId="26" xfId="0" applyFont="1" applyFill="1" applyBorder="1" applyAlignment="1">
      <alignment vertical="center" wrapText="1"/>
    </xf>
    <xf numFmtId="43" fontId="12" fillId="0" borderId="11" xfId="1" applyFont="1" applyFill="1" applyBorder="1" applyAlignment="1">
      <alignment vertical="center" wrapText="1"/>
    </xf>
    <xf numFmtId="164" fontId="12" fillId="0" borderId="28" xfId="1" applyNumberFormat="1" applyFont="1" applyFill="1" applyBorder="1" applyAlignment="1">
      <alignment horizontal="center" vertical="center"/>
    </xf>
    <xf numFmtId="165" fontId="12" fillId="0" borderId="29" xfId="1" applyNumberFormat="1" applyFont="1" applyFill="1" applyBorder="1" applyAlignment="1">
      <alignment vertical="center"/>
    </xf>
    <xf numFmtId="164" fontId="12" fillId="0" borderId="29" xfId="1" applyNumberFormat="1" applyFont="1" applyFill="1" applyBorder="1" applyAlignment="1">
      <alignment horizontal="center" vertical="center"/>
    </xf>
    <xf numFmtId="165" fontId="12" fillId="0" borderId="30" xfId="1" applyNumberFormat="1" applyFont="1" applyFill="1" applyBorder="1" applyAlignment="1">
      <alignment vertical="center"/>
    </xf>
    <xf numFmtId="43" fontId="12" fillId="0" borderId="9" xfId="1" applyNumberFormat="1" applyFont="1" applyFill="1" applyBorder="1" applyAlignment="1">
      <alignment vertical="center"/>
    </xf>
    <xf numFmtId="43" fontId="19" fillId="0" borderId="32" xfId="1" applyFont="1" applyFill="1" applyBorder="1" applyAlignment="1">
      <alignment horizontal="center" vertical="center"/>
    </xf>
    <xf numFmtId="165" fontId="19" fillId="0" borderId="31" xfId="1" applyNumberFormat="1" applyFont="1" applyFill="1" applyBorder="1" applyAlignment="1">
      <alignment vertical="center"/>
    </xf>
    <xf numFmtId="0" fontId="19" fillId="0" borderId="30" xfId="0" applyFont="1" applyFill="1" applyBorder="1" applyAlignment="1">
      <alignment vertical="center"/>
    </xf>
    <xf numFmtId="43" fontId="12" fillId="0" borderId="18" xfId="1" applyFont="1" applyFill="1" applyBorder="1" applyAlignment="1">
      <alignment vertical="center"/>
    </xf>
    <xf numFmtId="43" fontId="12" fillId="0" borderId="24" xfId="1" applyFont="1" applyFill="1" applyBorder="1" applyAlignment="1">
      <alignment vertical="center"/>
    </xf>
    <xf numFmtId="49" fontId="16" fillId="0" borderId="46" xfId="0" applyNumberFormat="1" applyFont="1" applyFill="1" applyBorder="1" applyAlignment="1">
      <alignment horizontal="center" vertical="center"/>
    </xf>
    <xf numFmtId="49" fontId="17" fillId="0" borderId="46" xfId="0" applyNumberFormat="1" applyFont="1" applyFill="1" applyBorder="1" applyAlignment="1">
      <alignment horizontal="left" vertical="center" wrapText="1"/>
    </xf>
    <xf numFmtId="4" fontId="18" fillId="0" borderId="46" xfId="0" applyNumberFormat="1" applyFont="1" applyFill="1" applyBorder="1" applyAlignment="1">
      <alignment horizontal="right" vertical="center" wrapText="1"/>
    </xf>
    <xf numFmtId="0" fontId="19" fillId="0" borderId="13" xfId="0" applyFont="1" applyFill="1" applyBorder="1" applyAlignment="1">
      <alignment horizontal="center" vertical="center" wrapText="1"/>
    </xf>
    <xf numFmtId="0" fontId="19" fillId="0" borderId="14" xfId="0" applyFont="1" applyFill="1" applyBorder="1" applyAlignment="1">
      <alignment horizontal="center" vertical="center" wrapText="1"/>
    </xf>
    <xf numFmtId="43" fontId="19" fillId="0" borderId="15" xfId="1" applyFont="1" applyFill="1" applyBorder="1" applyAlignment="1">
      <alignment horizontal="center" vertical="center"/>
    </xf>
    <xf numFmtId="165" fontId="19" fillId="0" borderId="46" xfId="1" applyNumberFormat="1" applyFont="1" applyFill="1" applyBorder="1" applyAlignment="1">
      <alignment vertical="center"/>
    </xf>
    <xf numFmtId="43" fontId="2" fillId="3" borderId="0" xfId="0" applyNumberFormat="1" applyFont="1" applyFill="1" applyBorder="1" applyAlignment="1">
      <alignment horizontal="center" vertical="center"/>
    </xf>
    <xf numFmtId="0" fontId="19" fillId="0" borderId="28" xfId="0" applyFont="1" applyBorder="1" applyAlignment="1">
      <alignment vertical="center"/>
    </xf>
    <xf numFmtId="0" fontId="19" fillId="0" borderId="29" xfId="0" applyFont="1" applyBorder="1" applyAlignment="1">
      <alignment vertical="center"/>
    </xf>
    <xf numFmtId="0" fontId="19" fillId="0" borderId="28" xfId="0" applyFont="1" applyFill="1" applyBorder="1" applyAlignment="1">
      <alignment horizontal="center" vertical="center" wrapText="1"/>
    </xf>
    <xf numFmtId="0" fontId="19" fillId="0" borderId="29" xfId="0" applyFont="1" applyFill="1" applyBorder="1" applyAlignment="1">
      <alignment horizontal="center" vertical="center" wrapText="1"/>
    </xf>
    <xf numFmtId="49" fontId="10" fillId="0" borderId="41" xfId="0" applyNumberFormat="1" applyFont="1" applyFill="1" applyBorder="1" applyAlignment="1">
      <alignment horizontal="left" vertical="center" wrapText="1"/>
    </xf>
    <xf numFmtId="4" fontId="14" fillId="0" borderId="41" xfId="0" applyNumberFormat="1" applyFont="1" applyFill="1" applyBorder="1" applyAlignment="1">
      <alignment horizontal="right" vertical="center" wrapText="1"/>
    </xf>
    <xf numFmtId="164" fontId="12" fillId="0" borderId="22" xfId="1" applyNumberFormat="1" applyFont="1" applyFill="1" applyBorder="1" applyAlignment="1">
      <alignment horizontal="center" vertical="center"/>
    </xf>
    <xf numFmtId="165" fontId="12" fillId="4" borderId="20" xfId="1" applyNumberFormat="1" applyFont="1" applyFill="1" applyBorder="1" applyAlignment="1">
      <alignment vertical="center"/>
    </xf>
    <xf numFmtId="0" fontId="12" fillId="0" borderId="21" xfId="0" applyFont="1" applyFill="1" applyBorder="1" applyAlignment="1">
      <alignment vertical="center" wrapText="1"/>
    </xf>
    <xf numFmtId="49" fontId="10" fillId="0" borderId="42" xfId="0" applyNumberFormat="1" applyFont="1" applyFill="1" applyBorder="1" applyAlignment="1">
      <alignment horizontal="left" vertical="center" wrapText="1"/>
    </xf>
    <xf numFmtId="4" fontId="14" fillId="0" borderId="42" xfId="0" applyNumberFormat="1" applyFont="1" applyFill="1" applyBorder="1" applyAlignment="1">
      <alignment horizontal="right" vertical="center" wrapText="1"/>
    </xf>
    <xf numFmtId="164" fontId="12" fillId="0" borderId="9" xfId="1" applyNumberFormat="1" applyFont="1" applyFill="1" applyBorder="1" applyAlignment="1">
      <alignment horizontal="center" vertical="center"/>
    </xf>
    <xf numFmtId="165" fontId="12" fillId="4" borderId="10" xfId="1" applyNumberFormat="1" applyFont="1" applyFill="1" applyBorder="1" applyAlignment="1">
      <alignment vertical="center"/>
    </xf>
    <xf numFmtId="165" fontId="10" fillId="0" borderId="10" xfId="0" applyNumberFormat="1" applyFont="1" applyBorder="1" applyAlignment="1">
      <alignment vertical="center"/>
    </xf>
    <xf numFmtId="165" fontId="12" fillId="0" borderId="10" xfId="0" applyNumberFormat="1" applyFont="1" applyBorder="1" applyAlignment="1">
      <alignment vertical="center"/>
    </xf>
    <xf numFmtId="164" fontId="26" fillId="0" borderId="10" xfId="1" applyNumberFormat="1" applyFont="1" applyFill="1" applyBorder="1" applyAlignment="1">
      <alignment vertical="center"/>
    </xf>
    <xf numFmtId="43" fontId="0" fillId="0" borderId="0" xfId="1" applyFont="1" applyFill="1" applyBorder="1" applyAlignment="1">
      <alignment vertical="center"/>
    </xf>
    <xf numFmtId="0" fontId="0" fillId="0" borderId="0" xfId="0" applyFill="1" applyBorder="1" applyAlignment="1">
      <alignment vertical="center"/>
    </xf>
    <xf numFmtId="49" fontId="10" fillId="0" borderId="47" xfId="0" applyNumberFormat="1" applyFont="1" applyFill="1" applyBorder="1" applyAlignment="1">
      <alignment horizontal="left" vertical="center" wrapText="1"/>
    </xf>
    <xf numFmtId="15" fontId="12" fillId="0" borderId="25" xfId="0" applyNumberFormat="1" applyFont="1" applyBorder="1" applyAlignment="1">
      <alignment horizontal="center" vertical="center" wrapText="1"/>
    </xf>
    <xf numFmtId="166" fontId="12" fillId="0" borderId="10" xfId="0" applyNumberFormat="1" applyFont="1" applyBorder="1" applyAlignment="1">
      <alignment horizontal="center" vertical="center" wrapText="1"/>
    </xf>
    <xf numFmtId="49" fontId="17" fillId="0" borderId="0" xfId="0" applyNumberFormat="1" applyFont="1" applyFill="1" applyBorder="1" applyAlignment="1">
      <alignment horizontal="left" vertical="center" wrapText="1"/>
    </xf>
    <xf numFmtId="4" fontId="18" fillId="0" borderId="43" xfId="0" applyNumberFormat="1" applyFont="1" applyFill="1" applyBorder="1" applyAlignment="1">
      <alignment horizontal="right" vertical="center" wrapText="1"/>
    </xf>
    <xf numFmtId="164" fontId="19" fillId="0" borderId="31" xfId="1" applyNumberFormat="1" applyFont="1" applyFill="1" applyBorder="1" applyAlignment="1">
      <alignment horizontal="center" vertical="center"/>
    </xf>
    <xf numFmtId="167" fontId="12" fillId="0" borderId="19" xfId="0" applyNumberFormat="1" applyFont="1" applyBorder="1" applyAlignment="1">
      <alignment horizontal="center" vertical="center" wrapText="1"/>
    </xf>
    <xf numFmtId="167" fontId="12" fillId="0" borderId="25" xfId="0" applyNumberFormat="1" applyFont="1" applyBorder="1" applyAlignment="1">
      <alignment horizontal="center" vertical="center" wrapText="1"/>
    </xf>
    <xf numFmtId="0" fontId="20" fillId="0" borderId="29" xfId="0" applyFont="1" applyFill="1" applyBorder="1" applyAlignment="1">
      <alignment horizontal="center" vertical="center" wrapText="1"/>
    </xf>
    <xf numFmtId="0" fontId="20" fillId="0" borderId="32" xfId="0" applyFont="1" applyFill="1" applyBorder="1" applyAlignment="1">
      <alignment horizontal="center" vertical="center" wrapText="1"/>
    </xf>
    <xf numFmtId="167" fontId="19" fillId="0" borderId="28" xfId="0" applyNumberFormat="1" applyFont="1" applyBorder="1" applyAlignment="1">
      <alignment horizontal="center" vertical="center" wrapText="1"/>
    </xf>
    <xf numFmtId="15" fontId="19" fillId="0" borderId="29" xfId="0" applyNumberFormat="1" applyFont="1" applyBorder="1" applyAlignment="1">
      <alignment horizontal="center" vertical="center" wrapText="1"/>
    </xf>
    <xf numFmtId="49" fontId="10"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xf>
    <xf numFmtId="49" fontId="17" fillId="0" borderId="1" xfId="0" applyNumberFormat="1" applyFont="1" applyFill="1" applyBorder="1" applyAlignment="1">
      <alignment horizontal="left" vertical="center" wrapText="1"/>
    </xf>
    <xf numFmtId="4" fontId="18" fillId="0" borderId="1" xfId="0" applyNumberFormat="1" applyFont="1" applyFill="1" applyBorder="1" applyAlignment="1">
      <alignment horizontal="right" vertical="center" wrapText="1"/>
    </xf>
    <xf numFmtId="4" fontId="19" fillId="0" borderId="48" xfId="0" applyNumberFormat="1" applyFont="1" applyFill="1" applyBorder="1" applyAlignment="1">
      <alignment horizontal="right" vertical="center" wrapText="1"/>
    </xf>
    <xf numFmtId="4" fontId="27" fillId="0" borderId="49" xfId="0" applyNumberFormat="1" applyFont="1" applyFill="1" applyBorder="1" applyAlignment="1">
      <alignment horizontal="center" vertical="center" wrapText="1"/>
    </xf>
    <xf numFmtId="4" fontId="27" fillId="0" borderId="49" xfId="0" applyNumberFormat="1" applyFont="1" applyFill="1" applyBorder="1" applyAlignment="1">
      <alignment horizontal="right" vertical="center" wrapText="1"/>
    </xf>
    <xf numFmtId="4" fontId="15" fillId="0" borderId="49" xfId="0" applyNumberFormat="1" applyFont="1" applyFill="1" applyBorder="1" applyAlignment="1">
      <alignment horizontal="center" vertical="center" wrapText="1"/>
    </xf>
    <xf numFmtId="0" fontId="15" fillId="0" borderId="49" xfId="0" applyFont="1" applyFill="1" applyBorder="1" applyAlignment="1">
      <alignment horizontal="center" vertical="center" wrapText="1"/>
    </xf>
    <xf numFmtId="0" fontId="15" fillId="0" borderId="50" xfId="0" applyFont="1" applyFill="1" applyBorder="1" applyAlignment="1">
      <alignment horizontal="center" vertical="center" wrapText="1"/>
    </xf>
    <xf numFmtId="0" fontId="12" fillId="0" borderId="1" xfId="0" applyFont="1" applyFill="1" applyBorder="1" applyAlignment="1">
      <alignment vertical="center" wrapText="1"/>
    </xf>
    <xf numFmtId="43" fontId="12" fillId="0" borderId="1" xfId="1" applyFont="1" applyFill="1" applyBorder="1" applyAlignment="1">
      <alignment vertical="center" wrapText="1"/>
    </xf>
    <xf numFmtId="49" fontId="10" fillId="0" borderId="18" xfId="0" applyNumberFormat="1" applyFont="1" applyFill="1" applyBorder="1" applyAlignment="1">
      <alignment horizontal="center" vertical="center" wrapText="1"/>
    </xf>
    <xf numFmtId="0" fontId="15" fillId="0" borderId="20" xfId="0" applyFont="1" applyFill="1" applyBorder="1" applyAlignment="1">
      <alignment vertical="center"/>
    </xf>
    <xf numFmtId="0" fontId="15" fillId="0" borderId="23" xfId="0" applyFont="1" applyFill="1" applyBorder="1" applyAlignment="1">
      <alignment vertical="center"/>
    </xf>
    <xf numFmtId="43" fontId="12" fillId="0" borderId="18" xfId="1" applyFont="1" applyFill="1" applyBorder="1" applyAlignment="1">
      <alignment vertical="center" wrapText="1"/>
    </xf>
    <xf numFmtId="49" fontId="10" fillId="0" borderId="46" xfId="0" applyNumberFormat="1" applyFont="1" applyFill="1" applyBorder="1" applyAlignment="1">
      <alignment horizontal="center" vertical="center" wrapText="1"/>
    </xf>
    <xf numFmtId="49" fontId="10" fillId="0" borderId="46" xfId="0" applyNumberFormat="1" applyFont="1" applyFill="1" applyBorder="1" applyAlignment="1">
      <alignment horizontal="center" vertical="center"/>
    </xf>
    <xf numFmtId="49" fontId="10" fillId="0" borderId="46" xfId="0" applyNumberFormat="1" applyFont="1" applyFill="1" applyBorder="1" applyAlignment="1">
      <alignment horizontal="left" vertical="center" wrapText="1"/>
    </xf>
    <xf numFmtId="4" fontId="14" fillId="0" borderId="46" xfId="0" applyNumberFormat="1" applyFont="1" applyFill="1" applyBorder="1" applyAlignment="1">
      <alignment horizontal="right" vertical="center" wrapText="1"/>
    </xf>
    <xf numFmtId="4" fontId="12" fillId="0" borderId="16" xfId="0" applyNumberFormat="1" applyFont="1" applyFill="1" applyBorder="1" applyAlignment="1">
      <alignment horizontal="right" vertical="center" wrapText="1"/>
    </xf>
    <xf numFmtId="4" fontId="15" fillId="0" borderId="14" xfId="0" applyNumberFormat="1" applyFont="1" applyFill="1" applyBorder="1" applyAlignment="1">
      <alignment horizontal="center" vertical="center" wrapText="1"/>
    </xf>
    <xf numFmtId="4" fontId="15" fillId="0" borderId="14" xfId="0" applyNumberFormat="1" applyFont="1" applyFill="1" applyBorder="1" applyAlignment="1">
      <alignment horizontal="right" vertical="center" wrapText="1"/>
    </xf>
    <xf numFmtId="0" fontId="15" fillId="0" borderId="14" xfId="0" applyFont="1" applyFill="1" applyBorder="1" applyAlignment="1">
      <alignment vertical="center"/>
    </xf>
    <xf numFmtId="0" fontId="15" fillId="0" borderId="17" xfId="0" applyFont="1" applyFill="1" applyBorder="1" applyAlignment="1">
      <alignment vertical="center"/>
    </xf>
    <xf numFmtId="0" fontId="12" fillId="0" borderId="46" xfId="0" applyFont="1" applyFill="1" applyBorder="1" applyAlignment="1">
      <alignment vertical="center" wrapText="1"/>
    </xf>
    <xf numFmtId="43" fontId="12" fillId="0" borderId="46" xfId="1" applyFont="1" applyFill="1" applyBorder="1" applyAlignment="1">
      <alignment vertical="center" wrapText="1"/>
    </xf>
    <xf numFmtId="4" fontId="17" fillId="0" borderId="56" xfId="0" applyNumberFormat="1" applyFont="1" applyBorder="1" applyAlignment="1">
      <alignment horizontal="right" vertical="center" wrapText="1"/>
    </xf>
    <xf numFmtId="4" fontId="28" fillId="0" borderId="12" xfId="0" applyNumberFormat="1" applyFont="1" applyBorder="1" applyAlignment="1">
      <alignment horizontal="right" vertical="center" wrapText="1"/>
    </xf>
    <xf numFmtId="0" fontId="28" fillId="0" borderId="35" xfId="0" applyFont="1" applyBorder="1" applyAlignment="1">
      <alignment horizontal="center" vertical="center"/>
    </xf>
    <xf numFmtId="0" fontId="28" fillId="0" borderId="36" xfId="0" applyFont="1" applyBorder="1" applyAlignment="1">
      <alignment horizontal="center" vertical="center"/>
    </xf>
    <xf numFmtId="43" fontId="28" fillId="0" borderId="12" xfId="1" applyFont="1" applyBorder="1" applyAlignment="1">
      <alignment vertical="center"/>
    </xf>
    <xf numFmtId="165" fontId="28" fillId="0" borderId="12" xfId="1" applyNumberFormat="1" applyFont="1" applyBorder="1" applyAlignment="1">
      <alignment vertical="center"/>
    </xf>
    <xf numFmtId="43" fontId="28" fillId="0" borderId="12" xfId="0" applyNumberFormat="1" applyFont="1" applyBorder="1" applyAlignment="1">
      <alignment vertical="center"/>
    </xf>
    <xf numFmtId="0" fontId="3" fillId="0" borderId="0" xfId="0" applyFont="1" applyBorder="1" applyAlignment="1">
      <alignment vertical="center"/>
    </xf>
    <xf numFmtId="43" fontId="3" fillId="0" borderId="0" xfId="1" applyFont="1" applyBorder="1" applyAlignment="1">
      <alignment vertical="center"/>
    </xf>
    <xf numFmtId="43" fontId="13" fillId="0" borderId="0" xfId="0" applyNumberFormat="1" applyFont="1" applyBorder="1" applyAlignment="1">
      <alignment horizontal="center" vertical="center"/>
    </xf>
    <xf numFmtId="0" fontId="13" fillId="0" borderId="0" xfId="0" applyFont="1" applyFill="1" applyBorder="1" applyAlignment="1">
      <alignment horizontal="center" vertical="center"/>
    </xf>
    <xf numFmtId="43" fontId="3" fillId="0" borderId="0" xfId="0" applyNumberFormat="1" applyFont="1" applyBorder="1" applyAlignment="1">
      <alignment vertical="center"/>
    </xf>
    <xf numFmtId="0" fontId="4" fillId="0" borderId="0" xfId="0" applyFont="1" applyFill="1" applyBorder="1" applyAlignment="1">
      <alignment vertical="center"/>
    </xf>
    <xf numFmtId="0" fontId="4" fillId="0" borderId="0" xfId="0" applyFont="1" applyBorder="1" applyAlignment="1">
      <alignment vertical="center"/>
    </xf>
    <xf numFmtId="4" fontId="5" fillId="0" borderId="0" xfId="0" applyNumberFormat="1" applyFont="1" applyFill="1" applyAlignment="1">
      <alignment horizontal="center" vertical="center"/>
    </xf>
    <xf numFmtId="164" fontId="6" fillId="0" borderId="0" xfId="1" applyNumberFormat="1" applyFont="1" applyFill="1" applyBorder="1" applyAlignment="1">
      <alignment vertical="center"/>
    </xf>
    <xf numFmtId="0" fontId="8" fillId="0" borderId="0" xfId="0" applyFont="1" applyFill="1" applyBorder="1" applyAlignment="1">
      <alignment vertical="center"/>
    </xf>
    <xf numFmtId="4" fontId="5" fillId="0" borderId="9" xfId="0" applyNumberFormat="1" applyFont="1" applyFill="1" applyBorder="1" applyAlignment="1">
      <alignment horizontal="center" vertical="center" textRotation="90" wrapText="1"/>
    </xf>
    <xf numFmtId="4" fontId="5" fillId="0" borderId="10" xfId="0" applyNumberFormat="1" applyFont="1" applyFill="1" applyBorder="1" applyAlignment="1">
      <alignment horizontal="center" vertical="center" textRotation="90" wrapText="1"/>
    </xf>
    <xf numFmtId="4" fontId="5" fillId="0" borderId="16" xfId="0" applyNumberFormat="1" applyFont="1" applyFill="1" applyBorder="1" applyAlignment="1">
      <alignment horizontal="center" vertical="center" textRotation="90" wrapText="1"/>
    </xf>
    <xf numFmtId="4" fontId="5" fillId="0" borderId="14" xfId="0" applyNumberFormat="1" applyFont="1" applyFill="1" applyBorder="1" applyAlignment="1">
      <alignment horizontal="center" vertical="center" textRotation="90" wrapText="1"/>
    </xf>
    <xf numFmtId="4" fontId="5" fillId="0" borderId="10" xfId="0" applyNumberFormat="1" applyFont="1" applyFill="1" applyBorder="1" applyAlignment="1">
      <alignment horizontal="center" vertical="center" wrapText="1"/>
    </xf>
    <xf numFmtId="4" fontId="5" fillId="0" borderId="14" xfId="0" applyNumberFormat="1" applyFont="1" applyFill="1" applyBorder="1" applyAlignment="1">
      <alignment horizontal="center" vertical="center" wrapText="1"/>
    </xf>
    <xf numFmtId="0" fontId="13" fillId="0" borderId="0" xfId="0" applyFont="1" applyFill="1" applyBorder="1" applyAlignment="1">
      <alignment horizontal="center" vertical="center" wrapText="1"/>
    </xf>
    <xf numFmtId="49" fontId="10" fillId="0" borderId="18" xfId="0" applyNumberFormat="1" applyFont="1" applyFill="1" applyBorder="1" applyAlignment="1">
      <alignment horizontal="center" vertical="center" wrapText="1"/>
    </xf>
    <xf numFmtId="49" fontId="10" fillId="0" borderId="24" xfId="0" applyNumberFormat="1" applyFont="1" applyFill="1" applyBorder="1" applyAlignment="1">
      <alignment horizontal="center" vertical="center" wrapText="1"/>
    </xf>
    <xf numFmtId="49" fontId="10" fillId="0" borderId="27" xfId="0" applyNumberFormat="1" applyFont="1" applyFill="1" applyBorder="1" applyAlignment="1">
      <alignment horizontal="center" vertical="center" wrapText="1"/>
    </xf>
    <xf numFmtId="4" fontId="15" fillId="0" borderId="20" xfId="0" applyNumberFormat="1" applyFont="1" applyFill="1" applyBorder="1" applyAlignment="1">
      <alignment horizontal="center" vertical="center" wrapText="1"/>
    </xf>
    <xf numFmtId="4" fontId="15" fillId="0" borderId="10" xfId="0" applyNumberFormat="1" applyFont="1" applyFill="1" applyBorder="1" applyAlignment="1">
      <alignment horizontal="center" vertical="center" wrapText="1"/>
    </xf>
    <xf numFmtId="4" fontId="15" fillId="0" borderId="29" xfId="0" applyNumberFormat="1" applyFont="1" applyFill="1" applyBorder="1" applyAlignment="1">
      <alignment horizontal="center" vertical="center" wrapText="1"/>
    </xf>
    <xf numFmtId="0" fontId="15" fillId="0" borderId="20"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29" xfId="0" applyFont="1" applyFill="1" applyBorder="1" applyAlignment="1">
      <alignment horizontal="center" vertical="center" wrapText="1"/>
    </xf>
    <xf numFmtId="0" fontId="15" fillId="0" borderId="23"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5" fillId="0" borderId="32"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12" xfId="0" applyFont="1" applyFill="1" applyBorder="1" applyAlignment="1">
      <alignment horizontal="center" vertical="center" wrapText="1"/>
    </xf>
    <xf numFmtId="49" fontId="10" fillId="0" borderId="1" xfId="0" applyNumberFormat="1" applyFont="1" applyFill="1" applyBorder="1" applyAlignment="1">
      <alignment horizontal="center" vertical="center" textRotation="90" wrapText="1"/>
    </xf>
    <xf numFmtId="49" fontId="10" fillId="0" borderId="5" xfId="0" applyNumberFormat="1" applyFont="1" applyFill="1" applyBorder="1" applyAlignment="1">
      <alignment horizontal="center" vertical="center" textRotation="90" wrapText="1"/>
    </xf>
    <xf numFmtId="49" fontId="10" fillId="0" borderId="12" xfId="0" applyNumberFormat="1" applyFont="1" applyFill="1" applyBorder="1" applyAlignment="1">
      <alignment horizontal="center" vertical="center" textRotation="90" wrapText="1"/>
    </xf>
    <xf numFmtId="49" fontId="11" fillId="0" borderId="1" xfId="0" applyNumberFormat="1" applyFont="1" applyFill="1" applyBorder="1" applyAlignment="1">
      <alignment horizontal="center" vertical="center" wrapText="1"/>
    </xf>
    <xf numFmtId="49" fontId="11" fillId="0" borderId="5" xfId="0" applyNumberFormat="1" applyFont="1" applyFill="1" applyBorder="1" applyAlignment="1">
      <alignment horizontal="center" vertical="center" wrapText="1"/>
    </xf>
    <xf numFmtId="49" fontId="11" fillId="0" borderId="12" xfId="0" applyNumberFormat="1" applyFont="1" applyFill="1" applyBorder="1" applyAlignment="1">
      <alignment horizontal="center" vertical="center" wrapText="1"/>
    </xf>
    <xf numFmtId="4" fontId="11" fillId="0" borderId="2" xfId="0" applyNumberFormat="1" applyFont="1" applyFill="1" applyBorder="1" applyAlignment="1">
      <alignment horizontal="center" vertical="center" wrapText="1"/>
    </xf>
    <xf numFmtId="4" fontId="11" fillId="0" borderId="3" xfId="0" applyNumberFormat="1" applyFont="1" applyFill="1" applyBorder="1" applyAlignment="1">
      <alignment horizontal="center" vertical="center" wrapText="1"/>
    </xf>
    <xf numFmtId="4" fontId="11" fillId="0" borderId="4" xfId="0" applyNumberFormat="1" applyFont="1" applyFill="1" applyBorder="1" applyAlignment="1">
      <alignment horizontal="center" vertical="center" wrapText="1"/>
    </xf>
    <xf numFmtId="4" fontId="11" fillId="0" borderId="6" xfId="0" applyNumberFormat="1" applyFont="1" applyFill="1" applyBorder="1" applyAlignment="1">
      <alignment horizontal="center" vertical="center" wrapText="1"/>
    </xf>
    <xf numFmtId="4" fontId="11" fillId="0" borderId="7" xfId="0" applyNumberFormat="1" applyFont="1" applyFill="1" applyBorder="1" applyAlignment="1">
      <alignment horizontal="center" vertical="center" wrapText="1"/>
    </xf>
    <xf numFmtId="4" fontId="11" fillId="0" borderId="8"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164" fontId="12" fillId="0" borderId="2" xfId="1" applyNumberFormat="1" applyFont="1" applyFill="1" applyBorder="1" applyAlignment="1">
      <alignment horizontal="center" vertical="center" wrapText="1"/>
    </xf>
    <xf numFmtId="164" fontId="12" fillId="0" borderId="3" xfId="1" applyNumberFormat="1" applyFont="1" applyFill="1" applyBorder="1" applyAlignment="1">
      <alignment horizontal="center" vertical="center" wrapText="1"/>
    </xf>
    <xf numFmtId="164" fontId="12" fillId="0" borderId="4" xfId="1" applyNumberFormat="1" applyFont="1" applyFill="1" applyBorder="1" applyAlignment="1">
      <alignment horizontal="center" vertical="center" wrapText="1"/>
    </xf>
    <xf numFmtId="164" fontId="12" fillId="0" borderId="6" xfId="1" applyNumberFormat="1" applyFont="1" applyFill="1" applyBorder="1" applyAlignment="1">
      <alignment horizontal="center" vertical="center" wrapText="1"/>
    </xf>
    <xf numFmtId="164" fontId="12" fillId="0" borderId="7" xfId="1" applyNumberFormat="1" applyFont="1" applyFill="1" applyBorder="1" applyAlignment="1">
      <alignment horizontal="center" vertical="center" wrapText="1"/>
    </xf>
    <xf numFmtId="164" fontId="12" fillId="0" borderId="8" xfId="1" applyNumberFormat="1" applyFont="1" applyFill="1" applyBorder="1" applyAlignment="1">
      <alignment horizontal="center" vertical="center" wrapText="1"/>
    </xf>
    <xf numFmtId="14" fontId="12" fillId="0" borderId="1" xfId="1" applyNumberFormat="1" applyFont="1" applyFill="1" applyBorder="1" applyAlignment="1">
      <alignment horizontal="center" vertical="center" wrapText="1"/>
    </xf>
    <xf numFmtId="14" fontId="12" fillId="0" borderId="5" xfId="1" applyNumberFormat="1" applyFont="1" applyFill="1" applyBorder="1" applyAlignment="1">
      <alignment horizontal="center" vertical="center" wrapText="1"/>
    </xf>
    <xf numFmtId="14" fontId="12" fillId="0" borderId="12" xfId="1" applyNumberFormat="1" applyFont="1" applyFill="1" applyBorder="1" applyAlignment="1">
      <alignment horizontal="center" vertical="center" wrapText="1"/>
    </xf>
    <xf numFmtId="0" fontId="12" fillId="0" borderId="1" xfId="0" applyFont="1" applyFill="1" applyBorder="1" applyAlignment="1">
      <alignment vertical="center" wrapText="1"/>
    </xf>
    <xf numFmtId="0" fontId="12" fillId="0" borderId="38" xfId="0" applyFont="1" applyFill="1" applyBorder="1" applyAlignment="1">
      <alignment vertical="center" wrapText="1"/>
    </xf>
    <xf numFmtId="0" fontId="0" fillId="0" borderId="10" xfId="0" applyBorder="1" applyAlignment="1">
      <alignment horizontal="center" vertical="center"/>
    </xf>
    <xf numFmtId="0" fontId="12" fillId="0" borderId="24" xfId="0" applyFont="1" applyFill="1" applyBorder="1" applyAlignment="1">
      <alignment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33"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34" xfId="0" applyFont="1" applyFill="1" applyBorder="1" applyAlignment="1">
      <alignment horizontal="center" vertical="center" wrapText="1"/>
    </xf>
    <xf numFmtId="0" fontId="12" fillId="0" borderId="35" xfId="0" applyFont="1" applyFill="1" applyBorder="1" applyAlignment="1">
      <alignment horizontal="center" vertical="center" wrapText="1"/>
    </xf>
    <xf numFmtId="0" fontId="12" fillId="0" borderId="36" xfId="0" applyFont="1" applyFill="1" applyBorder="1" applyAlignment="1">
      <alignment horizontal="center" vertical="center" wrapText="1"/>
    </xf>
    <xf numFmtId="0" fontId="12" fillId="0" borderId="37" xfId="0" applyFont="1" applyFill="1" applyBorder="1" applyAlignment="1">
      <alignment horizontal="center" vertical="center" wrapText="1"/>
    </xf>
    <xf numFmtId="0" fontId="12" fillId="0" borderId="18" xfId="0" applyFont="1" applyFill="1" applyBorder="1" applyAlignment="1">
      <alignment vertical="center" wrapText="1"/>
    </xf>
    <xf numFmtId="0" fontId="0" fillId="0" borderId="29"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15" fillId="0" borderId="11" xfId="0" applyFont="1" applyFill="1" applyBorder="1" applyAlignment="1">
      <alignment horizontal="center" vertical="center"/>
    </xf>
    <xf numFmtId="164" fontId="12" fillId="0" borderId="41" xfId="1" applyNumberFormat="1" applyFont="1" applyFill="1" applyBorder="1" applyAlignment="1">
      <alignment horizontal="center" vertical="center"/>
    </xf>
    <xf numFmtId="164" fontId="12" fillId="0" borderId="44" xfId="1" applyNumberFormat="1" applyFont="1" applyFill="1" applyBorder="1" applyAlignment="1">
      <alignment horizontal="center" vertical="center"/>
    </xf>
    <xf numFmtId="164" fontId="12" fillId="0" borderId="45" xfId="1" applyNumberFormat="1" applyFont="1" applyFill="1" applyBorder="1" applyAlignment="1">
      <alignment horizontal="center" vertical="center"/>
    </xf>
    <xf numFmtId="0" fontId="12" fillId="0" borderId="21" xfId="0" applyFont="1" applyFill="1" applyBorder="1" applyAlignment="1">
      <alignment vertical="center" wrapText="1"/>
    </xf>
    <xf numFmtId="0" fontId="12" fillId="0" borderId="26" xfId="0" applyFont="1" applyFill="1" applyBorder="1" applyAlignment="1">
      <alignment vertical="center" wrapText="1"/>
    </xf>
    <xf numFmtId="49" fontId="10" fillId="0" borderId="1" xfId="0" applyNumberFormat="1" applyFont="1" applyFill="1" applyBorder="1" applyAlignment="1">
      <alignment horizontal="center" vertical="center" wrapText="1"/>
    </xf>
    <xf numFmtId="49" fontId="10" fillId="0" borderId="5" xfId="0" applyNumberFormat="1" applyFont="1" applyFill="1" applyBorder="1" applyAlignment="1">
      <alignment horizontal="center" vertical="center" wrapText="1"/>
    </xf>
    <xf numFmtId="49" fontId="10" fillId="0" borderId="12" xfId="0" applyNumberFormat="1" applyFont="1" applyFill="1" applyBorder="1" applyAlignment="1">
      <alignment horizontal="center" vertical="center" wrapText="1"/>
    </xf>
    <xf numFmtId="164" fontId="12" fillId="0" borderId="25" xfId="1" quotePrefix="1" applyNumberFormat="1" applyFont="1" applyFill="1" applyBorder="1" applyAlignment="1">
      <alignment horizontal="center" vertical="center"/>
    </xf>
    <xf numFmtId="164" fontId="12" fillId="0" borderId="10" xfId="1" applyNumberFormat="1" applyFont="1" applyFill="1" applyBorder="1" applyAlignment="1">
      <alignment horizontal="center" vertical="center"/>
    </xf>
    <xf numFmtId="164" fontId="12" fillId="0" borderId="26" xfId="1" applyNumberFormat="1" applyFont="1" applyFill="1" applyBorder="1" applyAlignment="1">
      <alignment horizontal="center" vertical="center"/>
    </xf>
    <xf numFmtId="164" fontId="12" fillId="0" borderId="25" xfId="1" applyNumberFormat="1" applyFont="1" applyFill="1" applyBorder="1" applyAlignment="1">
      <alignment horizontal="center" vertical="center"/>
    </xf>
    <xf numFmtId="0" fontId="12" fillId="0" borderId="25"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26" xfId="0" applyFont="1" applyFill="1" applyBorder="1" applyAlignment="1">
      <alignment horizontal="center" vertical="center" wrapText="1"/>
    </xf>
    <xf numFmtId="164" fontId="19" fillId="0" borderId="2" xfId="1" applyNumberFormat="1" applyFont="1" applyFill="1" applyBorder="1" applyAlignment="1">
      <alignment horizontal="center" vertical="center"/>
    </xf>
    <xf numFmtId="164" fontId="19" fillId="0" borderId="3" xfId="1" applyNumberFormat="1" applyFont="1" applyFill="1" applyBorder="1" applyAlignment="1">
      <alignment horizontal="center" vertical="center"/>
    </xf>
    <xf numFmtId="164" fontId="19" fillId="0" borderId="4" xfId="1" applyNumberFormat="1" applyFont="1" applyFill="1" applyBorder="1" applyAlignment="1">
      <alignment horizontal="center" vertical="center"/>
    </xf>
    <xf numFmtId="165" fontId="12" fillId="0" borderId="19" xfId="1" quotePrefix="1" applyNumberFormat="1" applyFont="1" applyFill="1" applyBorder="1" applyAlignment="1">
      <alignment horizontal="center" vertical="center"/>
    </xf>
    <xf numFmtId="165" fontId="12" fillId="0" borderId="20" xfId="1" applyNumberFormat="1" applyFont="1" applyFill="1" applyBorder="1" applyAlignment="1">
      <alignment horizontal="center" vertical="center"/>
    </xf>
    <xf numFmtId="165" fontId="12" fillId="0" borderId="21" xfId="1" applyNumberFormat="1" applyFont="1" applyFill="1" applyBorder="1" applyAlignment="1">
      <alignment horizontal="center" vertical="center"/>
    </xf>
    <xf numFmtId="165" fontId="12" fillId="0" borderId="28" xfId="1" applyNumberFormat="1" applyFont="1" applyFill="1" applyBorder="1" applyAlignment="1">
      <alignment horizontal="center" vertical="center"/>
    </xf>
    <xf numFmtId="165" fontId="12" fillId="0" borderId="29" xfId="1" applyNumberFormat="1" applyFont="1" applyFill="1" applyBorder="1" applyAlignment="1">
      <alignment horizontal="center" vertical="center"/>
    </xf>
    <xf numFmtId="165" fontId="12" fillId="0" borderId="30" xfId="1" applyNumberFormat="1" applyFont="1" applyFill="1" applyBorder="1" applyAlignment="1">
      <alignment horizontal="center" vertical="center"/>
    </xf>
    <xf numFmtId="0" fontId="12" fillId="0" borderId="27" xfId="0" applyFont="1" applyFill="1" applyBorder="1" applyAlignment="1">
      <alignment vertical="center" wrapText="1"/>
    </xf>
    <xf numFmtId="0" fontId="0" fillId="0" borderId="10" xfId="0" applyFont="1" applyBorder="1" applyAlignment="1">
      <alignment horizontal="center" vertical="center"/>
    </xf>
    <xf numFmtId="49" fontId="10" fillId="0" borderId="46" xfId="0" applyNumberFormat="1" applyFont="1" applyFill="1" applyBorder="1" applyAlignment="1">
      <alignment horizontal="center" vertical="center" wrapText="1"/>
    </xf>
    <xf numFmtId="165" fontId="12" fillId="0" borderId="25" xfId="1" applyNumberFormat="1" applyFont="1" applyFill="1" applyBorder="1" applyAlignment="1">
      <alignment horizontal="center" vertical="center"/>
    </xf>
    <xf numFmtId="165" fontId="12" fillId="0" borderId="10" xfId="1" applyNumberFormat="1" applyFont="1" applyFill="1" applyBorder="1" applyAlignment="1">
      <alignment horizontal="center" vertical="center"/>
    </xf>
    <xf numFmtId="165" fontId="12" fillId="0" borderId="26" xfId="1" applyNumberFormat="1" applyFont="1" applyFill="1" applyBorder="1" applyAlignment="1">
      <alignment horizontal="center" vertical="center"/>
    </xf>
    <xf numFmtId="165" fontId="12" fillId="0" borderId="13" xfId="1" applyNumberFormat="1" applyFont="1" applyFill="1" applyBorder="1" applyAlignment="1">
      <alignment horizontal="center" vertical="center"/>
    </xf>
    <xf numFmtId="165" fontId="12" fillId="0" borderId="14" xfId="1" applyNumberFormat="1" applyFont="1" applyFill="1" applyBorder="1" applyAlignment="1">
      <alignment horizontal="center" vertical="center"/>
    </xf>
    <xf numFmtId="165" fontId="12" fillId="0" borderId="15" xfId="1" applyNumberFormat="1" applyFont="1" applyFill="1" applyBorder="1" applyAlignment="1">
      <alignment horizontal="center" vertical="center"/>
    </xf>
    <xf numFmtId="0" fontId="12" fillId="0" borderId="46" xfId="0" applyFont="1" applyFill="1" applyBorder="1" applyAlignment="1">
      <alignment vertical="center" wrapText="1"/>
    </xf>
    <xf numFmtId="165" fontId="12" fillId="0" borderId="19" xfId="1" applyNumberFormat="1" applyFont="1" applyFill="1" applyBorder="1" applyAlignment="1">
      <alignment horizontal="center" vertical="center" wrapText="1"/>
    </xf>
    <xf numFmtId="165" fontId="12" fillId="0" borderId="20" xfId="1" applyNumberFormat="1" applyFont="1" applyFill="1" applyBorder="1" applyAlignment="1">
      <alignment horizontal="center" vertical="center" wrapText="1"/>
    </xf>
    <xf numFmtId="165" fontId="12" fillId="0" borderId="21" xfId="1" applyNumberFormat="1" applyFont="1" applyFill="1" applyBorder="1" applyAlignment="1">
      <alignment horizontal="center" vertical="center" wrapText="1"/>
    </xf>
    <xf numFmtId="165" fontId="12" fillId="0" borderId="25" xfId="1" applyNumberFormat="1" applyFont="1" applyFill="1" applyBorder="1" applyAlignment="1">
      <alignment horizontal="center" vertical="center" wrapText="1"/>
    </xf>
    <xf numFmtId="165" fontId="12" fillId="0" borderId="10" xfId="1" applyNumberFormat="1" applyFont="1" applyFill="1" applyBorder="1" applyAlignment="1">
      <alignment horizontal="center" vertical="center" wrapText="1"/>
    </xf>
    <xf numFmtId="165" fontId="12" fillId="0" borderId="26" xfId="1" applyNumberFormat="1" applyFont="1" applyFill="1" applyBorder="1" applyAlignment="1">
      <alignment horizontal="center" vertical="center" wrapText="1"/>
    </xf>
    <xf numFmtId="165" fontId="12" fillId="0" borderId="28" xfId="1" applyNumberFormat="1" applyFont="1" applyFill="1" applyBorder="1" applyAlignment="1">
      <alignment horizontal="center" vertical="center" wrapText="1"/>
    </xf>
    <xf numFmtId="165" fontId="12" fillId="0" borderId="29" xfId="1" applyNumberFormat="1" applyFont="1" applyFill="1" applyBorder="1" applyAlignment="1">
      <alignment horizontal="center" vertical="center" wrapText="1"/>
    </xf>
    <xf numFmtId="165" fontId="12" fillId="0" borderId="30" xfId="1" applyNumberFormat="1" applyFont="1" applyFill="1" applyBorder="1" applyAlignment="1">
      <alignment horizontal="center" vertical="center" wrapText="1"/>
    </xf>
    <xf numFmtId="0" fontId="17" fillId="0" borderId="33" xfId="0" applyFont="1" applyBorder="1" applyAlignment="1">
      <alignment horizontal="left" vertical="center" wrapText="1"/>
    </xf>
    <xf numFmtId="0" fontId="17" fillId="0" borderId="0" xfId="0" applyFont="1" applyBorder="1" applyAlignment="1">
      <alignment horizontal="left" vertical="center" wrapText="1"/>
    </xf>
    <xf numFmtId="0" fontId="17" fillId="0" borderId="34" xfId="0" applyFont="1" applyBorder="1" applyAlignment="1">
      <alignment horizontal="left" vertical="center" wrapText="1"/>
    </xf>
    <xf numFmtId="0" fontId="17" fillId="0" borderId="35" xfId="0" applyFont="1" applyBorder="1" applyAlignment="1">
      <alignment horizontal="left" vertical="center" wrapText="1"/>
    </xf>
    <xf numFmtId="0" fontId="17" fillId="0" borderId="36" xfId="0" applyFont="1" applyBorder="1" applyAlignment="1">
      <alignment horizontal="left" vertical="center" wrapText="1"/>
    </xf>
    <xf numFmtId="0" fontId="17" fillId="0" borderId="37" xfId="0" applyFont="1" applyBorder="1" applyAlignment="1">
      <alignment horizontal="left" vertical="center" wrapText="1"/>
    </xf>
    <xf numFmtId="0" fontId="12" fillId="0" borderId="51" xfId="0" applyFont="1" applyFill="1" applyBorder="1" applyAlignment="1">
      <alignment horizontal="left" vertical="center" wrapText="1"/>
    </xf>
    <xf numFmtId="0" fontId="12" fillId="0" borderId="49" xfId="0" applyFont="1" applyFill="1" applyBorder="1" applyAlignment="1">
      <alignment horizontal="left" vertical="center" wrapText="1"/>
    </xf>
    <xf numFmtId="0" fontId="12" fillId="0" borderId="52" xfId="0" applyFont="1" applyFill="1" applyBorder="1" applyAlignment="1">
      <alignment horizontal="left" vertical="center" wrapText="1"/>
    </xf>
    <xf numFmtId="0" fontId="12" fillId="0" borderId="19" xfId="0" applyFont="1" applyFill="1" applyBorder="1" applyAlignment="1">
      <alignment horizontal="left" vertical="center" wrapText="1"/>
    </xf>
    <xf numFmtId="0" fontId="12" fillId="0" borderId="20"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12" fillId="0" borderId="13" xfId="0" applyFont="1" applyFill="1" applyBorder="1" applyAlignment="1">
      <alignment horizontal="left" vertical="center" wrapText="1"/>
    </xf>
    <xf numFmtId="0" fontId="12" fillId="0" borderId="14" xfId="0" applyFont="1" applyFill="1" applyBorder="1" applyAlignment="1">
      <alignment horizontal="left" vertical="center" wrapText="1"/>
    </xf>
    <xf numFmtId="0" fontId="12" fillId="0" borderId="15" xfId="0" applyFont="1" applyFill="1" applyBorder="1" applyAlignment="1">
      <alignment horizontal="left" vertical="center" wrapText="1"/>
    </xf>
    <xf numFmtId="0" fontId="17" fillId="0" borderId="53" xfId="0" applyFont="1" applyBorder="1" applyAlignment="1">
      <alignment horizontal="center" vertical="center" wrapText="1"/>
    </xf>
    <xf numFmtId="0" fontId="17" fillId="0" borderId="54" xfId="0" applyFont="1" applyBorder="1" applyAlignment="1">
      <alignment horizontal="center" vertical="center" wrapText="1"/>
    </xf>
    <xf numFmtId="0" fontId="17" fillId="0" borderId="55" xfId="0" applyFont="1" applyBorder="1" applyAlignment="1">
      <alignment horizontal="center" vertical="center" wrapText="1"/>
    </xf>
    <xf numFmtId="0" fontId="17" fillId="0" borderId="35" xfId="0" applyFont="1" applyBorder="1" applyAlignment="1">
      <alignment horizontal="center" vertical="center"/>
    </xf>
    <xf numFmtId="0" fontId="17" fillId="0" borderId="36" xfId="0" applyFont="1" applyBorder="1" applyAlignment="1">
      <alignment horizontal="center" vertical="center"/>
    </xf>
    <xf numFmtId="164" fontId="28" fillId="0" borderId="35" xfId="1" applyNumberFormat="1" applyFont="1" applyBorder="1" applyAlignment="1">
      <alignment horizontal="center" vertical="center"/>
    </xf>
    <xf numFmtId="164" fontId="28" fillId="0" borderId="36" xfId="1" applyNumberFormat="1" applyFont="1" applyBorder="1" applyAlignment="1">
      <alignment horizontal="center" vertical="center"/>
    </xf>
    <xf numFmtId="164" fontId="28" fillId="0" borderId="37" xfId="1" applyNumberFormat="1" applyFont="1" applyBorder="1" applyAlignment="1">
      <alignment horizontal="center" vertical="center"/>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164" fontId="7" fillId="0" borderId="0" xfId="1" applyNumberFormat="1" applyFont="1" applyFill="1" applyBorder="1" applyAlignment="1">
      <alignment vertical="center"/>
    </xf>
    <xf numFmtId="49" fontId="33" fillId="0" borderId="0" xfId="0" applyNumberFormat="1" applyFont="1" applyAlignment="1">
      <alignment horizontal="left" vertical="center" wrapText="1"/>
    </xf>
    <xf numFmtId="49" fontId="33" fillId="0" borderId="0" xfId="0" applyNumberFormat="1" applyFont="1" applyAlignment="1">
      <alignment horizontal="left" vertical="center" wrapText="1"/>
    </xf>
  </cellXfs>
  <cellStyles count="2">
    <cellStyle name="Migliaia" xfId="1" builtinId="3"/>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nterno\regionelazio\gruppi_lavoro\D08\PROGRAMMAZIONE%202014-2020\INCONTRI%20ANNUALI\Incontro%20annuale%20del%2001-03-17\AVANZAMENTO%20SPESA%20E%20PROCEDURE%20ATTUAZIONE_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nterno\regionelazio\gruppi_lavoro\D08\PROGRAMMAZIONE%202014-2020\INCONTRI%20ANNUALI\Incontro%20annuale%20del%2001-03-17\AVANZAMENTO%20SPESA%20E%20PROCEDURE%20ATTUAZIONE_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pivot"/>
      <sheetName val="Foglio2"/>
    </sheetNames>
    <sheetDataSet>
      <sheetData sheetId="0">
        <row r="6">
          <cell r="T6">
            <v>9300</v>
          </cell>
          <cell r="U6">
            <v>10740</v>
          </cell>
        </row>
        <row r="11">
          <cell r="U11">
            <v>110680.01</v>
          </cell>
        </row>
        <row r="15">
          <cell r="U15">
            <v>90992.34</v>
          </cell>
        </row>
        <row r="18">
          <cell r="U18">
            <v>1184931.76</v>
          </cell>
        </row>
        <row r="21">
          <cell r="U21">
            <v>7432689.8499999996</v>
          </cell>
        </row>
        <row r="30">
          <cell r="U30">
            <v>1083240.6000000001</v>
          </cell>
        </row>
        <row r="37">
          <cell r="U37">
            <v>1073612.2679999999</v>
          </cell>
        </row>
        <row r="40">
          <cell r="U40">
            <v>452546.03310400003</v>
          </cell>
        </row>
        <row r="43">
          <cell r="U43">
            <v>37643.589999999997</v>
          </cell>
        </row>
        <row r="46">
          <cell r="U46">
            <v>568109.18900000001</v>
          </cell>
        </row>
        <row r="51">
          <cell r="U51">
            <v>18320</v>
          </cell>
        </row>
        <row r="54">
          <cell r="U54">
            <v>2576300</v>
          </cell>
        </row>
        <row r="57">
          <cell r="U57">
            <v>357186.29</v>
          </cell>
        </row>
        <row r="60">
          <cell r="U60">
            <v>1832245.8030369817</v>
          </cell>
        </row>
        <row r="63">
          <cell r="U63">
            <v>80837.78</v>
          </cell>
        </row>
        <row r="66">
          <cell r="U66">
            <v>810994.52</v>
          </cell>
        </row>
        <row r="70">
          <cell r="U70">
            <v>192844.32</v>
          </cell>
        </row>
        <row r="73">
          <cell r="U73">
            <v>110122.63</v>
          </cell>
        </row>
        <row r="76">
          <cell r="U76">
            <v>6245259</v>
          </cell>
        </row>
        <row r="79">
          <cell r="U79">
            <v>1577941.4500000002</v>
          </cell>
        </row>
        <row r="82">
          <cell r="U82">
            <v>3773247.85</v>
          </cell>
        </row>
        <row r="90">
          <cell r="U90">
            <v>0</v>
          </cell>
        </row>
        <row r="96">
          <cell r="U96">
            <v>203131.18999999997</v>
          </cell>
        </row>
        <row r="99">
          <cell r="U99">
            <v>322262.73</v>
          </cell>
        </row>
        <row r="102">
          <cell r="U102">
            <v>1915448.4899999998</v>
          </cell>
        </row>
        <row r="105">
          <cell r="U105">
            <v>58204.959999999999</v>
          </cell>
        </row>
        <row r="106">
          <cell r="U106">
            <v>0</v>
          </cell>
        </row>
        <row r="122">
          <cell r="U122">
            <v>33818798.96535001</v>
          </cell>
        </row>
        <row r="126">
          <cell r="U126">
            <v>999062.98999999941</v>
          </cell>
        </row>
        <row r="129">
          <cell r="U129">
            <v>3367605.9800000004</v>
          </cell>
        </row>
        <row r="133">
          <cell r="U133">
            <v>257003.11</v>
          </cell>
        </row>
        <row r="140">
          <cell r="U140">
            <v>590586.02</v>
          </cell>
        </row>
        <row r="147">
          <cell r="U147">
            <v>38691.58</v>
          </cell>
        </row>
        <row r="150">
          <cell r="U150">
            <v>541414.84</v>
          </cell>
        </row>
        <row r="152">
          <cell r="U152">
            <v>6743512.4399999995</v>
          </cell>
        </row>
        <row r="153">
          <cell r="U153">
            <v>1073626.4099999999</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pivot"/>
      <sheetName val="Foglio2"/>
    </sheetNames>
    <sheetDataSet>
      <sheetData sheetId="0">
        <row r="21">
          <cell r="T21">
            <v>5484987.6200000001</v>
          </cell>
        </row>
        <row r="92">
          <cell r="U92">
            <v>3134641.499783</v>
          </cell>
        </row>
        <row r="119">
          <cell r="U119">
            <v>13563778.611062966</v>
          </cell>
        </row>
      </sheetData>
      <sheetData sheetId="1"/>
      <sheetData sheetId="2"/>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119"/>
  <sheetViews>
    <sheetView tabSelected="1" view="pageBreakPreview" zoomScale="80" zoomScaleNormal="70" zoomScaleSheetLayoutView="80" zoomScalePageLayoutView="40" workbookViewId="0">
      <selection activeCell="P13" sqref="P13:W15"/>
    </sheetView>
  </sheetViews>
  <sheetFormatPr defaultColWidth="8.85546875" defaultRowHeight="15" x14ac:dyDescent="0.25"/>
  <cols>
    <col min="1" max="1" width="21.7109375" style="1" customWidth="1"/>
    <col min="2" max="2" width="8.5703125" style="2" customWidth="1"/>
    <col min="3" max="3" width="9.7109375" style="2" customWidth="1"/>
    <col min="4" max="4" width="48" style="2" customWidth="1"/>
    <col min="5" max="5" width="16.42578125" style="3" customWidth="1"/>
    <col min="6" max="6" width="19.5703125" style="3" customWidth="1"/>
    <col min="7" max="7" width="27" style="4" hidden="1" customWidth="1"/>
    <col min="8" max="8" width="16.140625" style="5" hidden="1" customWidth="1"/>
    <col min="9" max="9" width="11" style="6" hidden="1" customWidth="1"/>
    <col min="10" max="10" width="15" style="7" hidden="1" customWidth="1"/>
    <col min="11" max="11" width="31.28515625" style="8" hidden="1" customWidth="1"/>
    <col min="12" max="12" width="5.7109375" style="8" hidden="1" customWidth="1"/>
    <col min="13" max="13" width="14.140625" style="9" hidden="1" customWidth="1"/>
    <col min="14" max="14" width="5.28515625" style="9" hidden="1" customWidth="1"/>
    <col min="15" max="15" width="16.5703125" style="10" hidden="1" customWidth="1"/>
    <col min="16" max="17" width="7" style="10" customWidth="1"/>
    <col min="18" max="18" width="7.5703125" style="10" customWidth="1"/>
    <col min="19" max="19" width="6.42578125" style="10" customWidth="1"/>
    <col min="20" max="20" width="6.85546875" style="10" customWidth="1"/>
    <col min="21" max="21" width="7.7109375" style="10" customWidth="1"/>
    <col min="22" max="22" width="26.42578125" style="10" customWidth="1"/>
    <col min="23" max="23" width="36.85546875" style="14" customWidth="1"/>
    <col min="24" max="24" width="16.7109375" style="9" hidden="1" customWidth="1"/>
    <col min="25" max="25" width="23.85546875" style="11" hidden="1" customWidth="1"/>
    <col min="26" max="26" width="15.28515625" style="12" hidden="1" customWidth="1"/>
    <col min="27" max="27" width="16.85546875" style="13" hidden="1" customWidth="1"/>
    <col min="28" max="28" width="16.85546875" style="12" hidden="1" customWidth="1"/>
    <col min="29" max="29" width="0.28515625" style="12" customWidth="1"/>
    <col min="30" max="16384" width="8.85546875" style="12"/>
  </cols>
  <sheetData>
    <row r="1" spans="1:29" ht="22.5" customHeight="1" x14ac:dyDescent="0.25">
      <c r="A1" s="406" t="s">
        <v>430</v>
      </c>
      <c r="B1" s="406"/>
      <c r="C1" s="406"/>
      <c r="D1" s="406"/>
      <c r="E1" s="406"/>
      <c r="V1" s="405"/>
      <c r="W1" s="405"/>
    </row>
    <row r="2" spans="1:29" ht="12" customHeight="1" x14ac:dyDescent="0.25">
      <c r="A2" s="407"/>
      <c r="B2" s="407"/>
      <c r="C2" s="407"/>
      <c r="D2" s="407"/>
      <c r="E2" s="407"/>
      <c r="V2" s="405"/>
      <c r="W2" s="405"/>
    </row>
    <row r="3" spans="1:29" ht="24" customHeight="1" x14ac:dyDescent="0.25">
      <c r="A3" s="406" t="s">
        <v>431</v>
      </c>
      <c r="B3" s="406"/>
      <c r="C3" s="406"/>
      <c r="D3" s="406"/>
      <c r="E3" s="407"/>
      <c r="V3" s="405"/>
      <c r="W3" s="405"/>
    </row>
    <row r="4" spans="1:29" ht="15" customHeight="1" thickBot="1" x14ac:dyDescent="0.3"/>
    <row r="5" spans="1:29" ht="29.25" customHeight="1" x14ac:dyDescent="0.25">
      <c r="A5" s="288" t="s">
        <v>0</v>
      </c>
      <c r="B5" s="291" t="s">
        <v>1</v>
      </c>
      <c r="C5" s="291" t="s">
        <v>2</v>
      </c>
      <c r="D5" s="294" t="s">
        <v>3</v>
      </c>
      <c r="E5" s="297" t="s">
        <v>4</v>
      </c>
      <c r="F5" s="298"/>
      <c r="G5" s="299"/>
      <c r="H5" s="15"/>
      <c r="I5" s="16"/>
      <c r="J5" s="17"/>
      <c r="K5" s="18"/>
      <c r="L5" s="18"/>
      <c r="M5" s="303" t="s">
        <v>5</v>
      </c>
      <c r="N5" s="304"/>
      <c r="O5" s="305"/>
      <c r="P5" s="309" t="s">
        <v>6</v>
      </c>
      <c r="Q5" s="310"/>
      <c r="R5" s="310"/>
      <c r="S5" s="310"/>
      <c r="T5" s="310"/>
      <c r="U5" s="311"/>
      <c r="V5" s="315" t="s">
        <v>7</v>
      </c>
      <c r="W5" s="315" t="s">
        <v>8</v>
      </c>
    </row>
    <row r="6" spans="1:29" ht="29.25" customHeight="1" x14ac:dyDescent="0.25">
      <c r="A6" s="289"/>
      <c r="B6" s="292"/>
      <c r="C6" s="292"/>
      <c r="D6" s="295"/>
      <c r="E6" s="300"/>
      <c r="F6" s="301"/>
      <c r="G6" s="302"/>
      <c r="H6" s="269" t="s">
        <v>9</v>
      </c>
      <c r="I6" s="270"/>
      <c r="J6" s="273" t="s">
        <v>10</v>
      </c>
      <c r="K6" s="19"/>
      <c r="L6" s="20"/>
      <c r="M6" s="306"/>
      <c r="N6" s="307"/>
      <c r="O6" s="308"/>
      <c r="P6" s="312"/>
      <c r="Q6" s="313"/>
      <c r="R6" s="313"/>
      <c r="S6" s="313"/>
      <c r="T6" s="313"/>
      <c r="U6" s="314"/>
      <c r="V6" s="316"/>
      <c r="W6" s="316"/>
      <c r="X6" s="275" t="s">
        <v>11</v>
      </c>
      <c r="Y6" s="275" t="s">
        <v>12</v>
      </c>
    </row>
    <row r="7" spans="1:29" ht="105" customHeight="1" thickBot="1" x14ac:dyDescent="0.3">
      <c r="A7" s="290"/>
      <c r="B7" s="293"/>
      <c r="C7" s="293"/>
      <c r="D7" s="296"/>
      <c r="E7" s="21" t="s">
        <v>13</v>
      </c>
      <c r="F7" s="22" t="s">
        <v>14</v>
      </c>
      <c r="G7" s="23" t="s">
        <v>15</v>
      </c>
      <c r="H7" s="271"/>
      <c r="I7" s="272"/>
      <c r="J7" s="274"/>
      <c r="K7" s="24" t="s">
        <v>16</v>
      </c>
      <c r="L7" s="25" t="s">
        <v>17</v>
      </c>
      <c r="M7" s="26" t="s">
        <v>18</v>
      </c>
      <c r="N7" s="27" t="s">
        <v>19</v>
      </c>
      <c r="O7" s="28" t="s">
        <v>20</v>
      </c>
      <c r="P7" s="29" t="s">
        <v>21</v>
      </c>
      <c r="Q7" s="30" t="s">
        <v>22</v>
      </c>
      <c r="R7" s="30" t="s">
        <v>23</v>
      </c>
      <c r="S7" s="30" t="s">
        <v>24</v>
      </c>
      <c r="T7" s="30" t="s">
        <v>25</v>
      </c>
      <c r="U7" s="31" t="s">
        <v>26</v>
      </c>
      <c r="V7" s="317"/>
      <c r="W7" s="317"/>
      <c r="X7" s="275"/>
      <c r="Y7" s="275"/>
      <c r="Z7" s="32" t="s">
        <v>27</v>
      </c>
      <c r="AA7" s="32" t="s">
        <v>28</v>
      </c>
    </row>
    <row r="8" spans="1:29" ht="31.5" customHeight="1" x14ac:dyDescent="0.25">
      <c r="A8" s="276" t="s">
        <v>29</v>
      </c>
      <c r="B8" s="33" t="s">
        <v>30</v>
      </c>
      <c r="C8" s="33" t="s">
        <v>31</v>
      </c>
      <c r="D8" s="34" t="s">
        <v>32</v>
      </c>
      <c r="E8" s="35">
        <v>3167911.5021999986</v>
      </c>
      <c r="F8" s="36">
        <v>3167911.5022</v>
      </c>
      <c r="G8" s="37">
        <f>[1]Foglio1!$U$6</f>
        <v>10740</v>
      </c>
      <c r="H8" s="38" t="s">
        <v>33</v>
      </c>
      <c r="I8" s="39"/>
      <c r="J8" s="279" t="s">
        <v>34</v>
      </c>
      <c r="K8" s="282" t="s">
        <v>35</v>
      </c>
      <c r="L8" s="285" t="s">
        <v>36</v>
      </c>
      <c r="M8" s="40" t="s">
        <v>37</v>
      </c>
      <c r="N8" s="41">
        <v>42786</v>
      </c>
      <c r="O8" s="42">
        <v>2000000</v>
      </c>
      <c r="P8" s="43" t="s">
        <v>38</v>
      </c>
      <c r="Q8" s="44"/>
      <c r="R8" s="45" t="s">
        <v>38</v>
      </c>
      <c r="S8" s="44"/>
      <c r="T8" s="45" t="s">
        <v>38</v>
      </c>
      <c r="U8" s="46" t="s">
        <v>38</v>
      </c>
      <c r="V8" s="47">
        <v>2000000</v>
      </c>
      <c r="W8" s="48" t="s">
        <v>39</v>
      </c>
      <c r="X8" s="49">
        <f>SUM(Q8:U8)+O8</f>
        <v>2000000</v>
      </c>
      <c r="Y8" s="50">
        <f>F8-(X8+G8)</f>
        <v>1157171.5022</v>
      </c>
      <c r="AA8" s="13">
        <v>4873052.046995231</v>
      </c>
      <c r="AC8" s="320" t="s">
        <v>40</v>
      </c>
    </row>
    <row r="9" spans="1:29" ht="32.25" customHeight="1" x14ac:dyDescent="0.25">
      <c r="A9" s="277"/>
      <c r="B9" s="51" t="s">
        <v>41</v>
      </c>
      <c r="C9" s="51"/>
      <c r="D9" s="52" t="s">
        <v>42</v>
      </c>
      <c r="E9" s="53">
        <v>3476976.0389999994</v>
      </c>
      <c r="F9" s="54"/>
      <c r="G9" s="55"/>
      <c r="H9" s="56"/>
      <c r="I9" s="57"/>
      <c r="J9" s="280"/>
      <c r="K9" s="283"/>
      <c r="L9" s="286"/>
      <c r="M9" s="58"/>
      <c r="N9" s="59"/>
      <c r="O9" s="60"/>
      <c r="P9" s="61"/>
      <c r="Q9" s="62"/>
      <c r="R9" s="62"/>
      <c r="S9" s="62"/>
      <c r="T9" s="62"/>
      <c r="U9" s="63"/>
      <c r="V9" s="64"/>
      <c r="W9" s="321" t="s">
        <v>43</v>
      </c>
      <c r="X9" s="49">
        <f>SUM(Q9:U9)+O9</f>
        <v>0</v>
      </c>
      <c r="Y9" s="65">
        <f>F9-(X9+G9)</f>
        <v>0</v>
      </c>
      <c r="AA9" s="13">
        <v>0</v>
      </c>
      <c r="AC9" s="320"/>
    </row>
    <row r="10" spans="1:29" ht="47.25" x14ac:dyDescent="0.25">
      <c r="A10" s="277"/>
      <c r="B10" s="51"/>
      <c r="C10" s="51" t="s">
        <v>44</v>
      </c>
      <c r="D10" s="52" t="s">
        <v>45</v>
      </c>
      <c r="E10" s="53"/>
      <c r="F10" s="54">
        <f>3476976.039/2</f>
        <v>1738488.0194999999</v>
      </c>
      <c r="G10" s="55"/>
      <c r="H10" s="56" t="s">
        <v>33</v>
      </c>
      <c r="I10" s="57"/>
      <c r="J10" s="280"/>
      <c r="K10" s="283"/>
      <c r="L10" s="286"/>
      <c r="M10" s="66" t="s">
        <v>46</v>
      </c>
      <c r="N10" s="67">
        <v>42853</v>
      </c>
      <c r="O10" s="60">
        <v>1000000</v>
      </c>
      <c r="P10" s="61" t="s">
        <v>38</v>
      </c>
      <c r="Q10" s="62"/>
      <c r="R10" s="68" t="s">
        <v>38</v>
      </c>
      <c r="S10" s="62"/>
      <c r="T10" s="68" t="s">
        <v>38</v>
      </c>
      <c r="U10" s="69" t="s">
        <v>38</v>
      </c>
      <c r="V10" s="64">
        <v>1000000</v>
      </c>
      <c r="W10" s="321"/>
      <c r="X10" s="49">
        <f>SUM(Q10:U10)+O10</f>
        <v>1000000</v>
      </c>
      <c r="Y10" s="50">
        <f>F10-(X10+G10)</f>
        <v>738488.01949999994</v>
      </c>
      <c r="AA10" s="13">
        <v>2482681.9252021424</v>
      </c>
      <c r="AC10" s="320"/>
    </row>
    <row r="11" spans="1:29" ht="25.5" customHeight="1" x14ac:dyDescent="0.25">
      <c r="A11" s="277"/>
      <c r="B11" s="51"/>
      <c r="C11" s="51" t="s">
        <v>47</v>
      </c>
      <c r="D11" s="52" t="s">
        <v>48</v>
      </c>
      <c r="E11" s="53"/>
      <c r="F11" s="54">
        <f>3476976.039/2</f>
        <v>1738488.0194999999</v>
      </c>
      <c r="G11" s="55"/>
      <c r="H11" s="56" t="s">
        <v>33</v>
      </c>
      <c r="I11" s="57"/>
      <c r="J11" s="280"/>
      <c r="K11" s="283"/>
      <c r="L11" s="286"/>
      <c r="M11" s="70"/>
      <c r="N11" s="71"/>
      <c r="O11" s="60"/>
      <c r="P11" s="61"/>
      <c r="Q11" s="68"/>
      <c r="R11" s="68" t="s">
        <v>38</v>
      </c>
      <c r="S11" s="62"/>
      <c r="T11" s="68" t="s">
        <v>38</v>
      </c>
      <c r="U11" s="69" t="s">
        <v>38</v>
      </c>
      <c r="V11" s="64">
        <v>1000000</v>
      </c>
      <c r="W11" s="321"/>
      <c r="X11" s="49">
        <f>SUM(Q11:U11)+O11</f>
        <v>0</v>
      </c>
      <c r="Y11" s="50">
        <f>F11-(X11+G11)</f>
        <v>1738488.0194999999</v>
      </c>
      <c r="AA11" s="13">
        <v>2482681.9252021424</v>
      </c>
      <c r="AC11" s="320"/>
    </row>
    <row r="12" spans="1:29" s="87" customFormat="1" ht="24" customHeight="1" thickBot="1" x14ac:dyDescent="0.3">
      <c r="A12" s="278"/>
      <c r="B12" s="72"/>
      <c r="C12" s="72"/>
      <c r="D12" s="73" t="s">
        <v>49</v>
      </c>
      <c r="E12" s="74">
        <f>SUM(E8:E11)</f>
        <v>6644887.541199998</v>
      </c>
      <c r="F12" s="75">
        <f>SUM(F8:F11)</f>
        <v>6644887.5412000008</v>
      </c>
      <c r="G12" s="76">
        <f>SUM(G8:G11)</f>
        <v>10740</v>
      </c>
      <c r="H12" s="77"/>
      <c r="I12" s="78"/>
      <c r="J12" s="281"/>
      <c r="K12" s="284"/>
      <c r="L12" s="287"/>
      <c r="M12" s="79"/>
      <c r="N12" s="80"/>
      <c r="O12" s="81">
        <f>SUM(O8:O11)</f>
        <v>3000000</v>
      </c>
      <c r="P12" s="82"/>
      <c r="Q12" s="83"/>
      <c r="R12" s="83"/>
      <c r="S12" s="83"/>
      <c r="T12" s="83"/>
      <c r="U12" s="84"/>
      <c r="V12" s="85"/>
      <c r="W12" s="86"/>
      <c r="X12" s="49"/>
      <c r="Y12" s="50"/>
      <c r="AA12" s="88"/>
      <c r="AC12" s="89"/>
    </row>
    <row r="13" spans="1:29" ht="35.25" customHeight="1" x14ac:dyDescent="0.25">
      <c r="A13" s="276" t="s">
        <v>50</v>
      </c>
      <c r="B13" s="33" t="s">
        <v>51</v>
      </c>
      <c r="C13" s="33" t="s">
        <v>52</v>
      </c>
      <c r="D13" s="34" t="s">
        <v>53</v>
      </c>
      <c r="E13" s="35">
        <v>11589920.129999995</v>
      </c>
      <c r="F13" s="90">
        <v>11589920.129999999</v>
      </c>
      <c r="G13" s="91">
        <f>[1]Foglio1!$U$11</f>
        <v>110680.01</v>
      </c>
      <c r="H13" s="92" t="s">
        <v>33</v>
      </c>
      <c r="I13" s="39"/>
      <c r="J13" s="279" t="s">
        <v>54</v>
      </c>
      <c r="K13" s="282" t="s">
        <v>55</v>
      </c>
      <c r="L13" s="285" t="s">
        <v>36</v>
      </c>
      <c r="M13" s="93"/>
      <c r="N13" s="94"/>
      <c r="O13" s="95"/>
      <c r="P13" s="322" t="s">
        <v>56</v>
      </c>
      <c r="Q13" s="323"/>
      <c r="R13" s="323"/>
      <c r="S13" s="323"/>
      <c r="T13" s="323"/>
      <c r="U13" s="323"/>
      <c r="V13" s="323"/>
      <c r="W13" s="324"/>
      <c r="X13" s="49">
        <f>SUM(Q13:U13)+O13</f>
        <v>0</v>
      </c>
      <c r="Y13" s="50">
        <f>F13-(X13+G13)</f>
        <v>11479240.119999999</v>
      </c>
      <c r="AA13" s="13">
        <v>11589920.129999999</v>
      </c>
      <c r="AC13" s="320" t="s">
        <v>40</v>
      </c>
    </row>
    <row r="14" spans="1:29" ht="31.5" customHeight="1" x14ac:dyDescent="0.25">
      <c r="A14" s="277"/>
      <c r="B14" s="51" t="s">
        <v>57</v>
      </c>
      <c r="C14" s="51" t="s">
        <v>58</v>
      </c>
      <c r="D14" s="52" t="s">
        <v>59</v>
      </c>
      <c r="E14" s="53">
        <v>1081725.8787999996</v>
      </c>
      <c r="F14" s="96">
        <v>1081725.8788000001</v>
      </c>
      <c r="G14" s="97"/>
      <c r="H14" s="98" t="s">
        <v>33</v>
      </c>
      <c r="I14" s="57"/>
      <c r="J14" s="280"/>
      <c r="K14" s="283"/>
      <c r="L14" s="286"/>
      <c r="M14" s="99"/>
      <c r="N14" s="100"/>
      <c r="O14" s="101"/>
      <c r="P14" s="325"/>
      <c r="Q14" s="326"/>
      <c r="R14" s="326"/>
      <c r="S14" s="326"/>
      <c r="T14" s="326"/>
      <c r="U14" s="326"/>
      <c r="V14" s="326"/>
      <c r="W14" s="327"/>
      <c r="X14" s="49">
        <f>SUM(Q14:U14)+O14</f>
        <v>0</v>
      </c>
      <c r="Y14" s="65">
        <f>F14-(X14+G14)</f>
        <v>1081725.8788000001</v>
      </c>
      <c r="AA14" s="13">
        <v>1081725.8788000001</v>
      </c>
      <c r="AC14" s="320"/>
    </row>
    <row r="15" spans="1:29" s="87" customFormat="1" ht="47.25" customHeight="1" thickBot="1" x14ac:dyDescent="0.3">
      <c r="A15" s="278"/>
      <c r="B15" s="72"/>
      <c r="C15" s="72"/>
      <c r="D15" s="73" t="s">
        <v>60</v>
      </c>
      <c r="E15" s="74">
        <f>SUM(E13:E14)</f>
        <v>12671646.008799994</v>
      </c>
      <c r="F15" s="102">
        <f>SUM(F13:F14)</f>
        <v>12671646.0088</v>
      </c>
      <c r="G15" s="103">
        <f>SUM(G13:G14)</f>
        <v>110680.01</v>
      </c>
      <c r="H15" s="104"/>
      <c r="I15" s="78"/>
      <c r="J15" s="281"/>
      <c r="K15" s="284"/>
      <c r="L15" s="287"/>
      <c r="M15" s="105"/>
      <c r="N15" s="106"/>
      <c r="O15" s="107">
        <f t="shared" ref="O15" si="0">SUM(O13:O14)</f>
        <v>0</v>
      </c>
      <c r="P15" s="328"/>
      <c r="Q15" s="329"/>
      <c r="R15" s="329"/>
      <c r="S15" s="329"/>
      <c r="T15" s="329"/>
      <c r="U15" s="329"/>
      <c r="V15" s="329"/>
      <c r="W15" s="330"/>
      <c r="X15" s="49"/>
      <c r="Y15" s="65"/>
      <c r="AA15" s="88"/>
      <c r="AC15" s="320"/>
    </row>
    <row r="16" spans="1:29" ht="33.75" customHeight="1" x14ac:dyDescent="0.25">
      <c r="A16" s="276" t="s">
        <v>61</v>
      </c>
      <c r="B16" s="33" t="s">
        <v>62</v>
      </c>
      <c r="C16" s="33" t="s">
        <v>63</v>
      </c>
      <c r="D16" s="34" t="s">
        <v>64</v>
      </c>
      <c r="E16" s="108">
        <v>1487373.0833500002</v>
      </c>
      <c r="F16" s="108">
        <v>1487373.0833500002</v>
      </c>
      <c r="G16" s="91">
        <f>[1]Foglio1!$U$15</f>
        <v>90992.34</v>
      </c>
      <c r="H16" s="92" t="s">
        <v>65</v>
      </c>
      <c r="I16" s="39"/>
      <c r="J16" s="279" t="s">
        <v>66</v>
      </c>
      <c r="K16" s="282" t="s">
        <v>67</v>
      </c>
      <c r="L16" s="282" t="s">
        <v>68</v>
      </c>
      <c r="M16" s="109"/>
      <c r="N16" s="110"/>
      <c r="O16" s="111"/>
      <c r="P16" s="43"/>
      <c r="Q16" s="45"/>
      <c r="R16" s="45" t="s">
        <v>38</v>
      </c>
      <c r="S16" s="44"/>
      <c r="T16" s="45" t="s">
        <v>38</v>
      </c>
      <c r="U16" s="46" t="s">
        <v>38</v>
      </c>
      <c r="V16" s="47">
        <v>1000000</v>
      </c>
      <c r="W16" s="318" t="s">
        <v>43</v>
      </c>
      <c r="X16" s="49">
        <f>SUM(Q16:U16)+O16</f>
        <v>0</v>
      </c>
      <c r="Y16" s="50">
        <f>F16-(X16+G16)</f>
        <v>1396380.7433500001</v>
      </c>
      <c r="AA16" s="13">
        <v>2965192.3319102963</v>
      </c>
      <c r="AC16" s="320" t="s">
        <v>69</v>
      </c>
    </row>
    <row r="17" spans="1:29" ht="47.25" customHeight="1" x14ac:dyDescent="0.25">
      <c r="A17" s="277"/>
      <c r="B17" s="51" t="s">
        <v>70</v>
      </c>
      <c r="C17" s="51" t="s">
        <v>71</v>
      </c>
      <c r="D17" s="52" t="s">
        <v>72</v>
      </c>
      <c r="E17" s="112">
        <v>3952162.7643300002</v>
      </c>
      <c r="F17" s="112">
        <v>3952162.7643300002</v>
      </c>
      <c r="G17" s="97">
        <f>[1]Foglio1!$U$18</f>
        <v>1184931.76</v>
      </c>
      <c r="H17" s="98" t="s">
        <v>65</v>
      </c>
      <c r="I17" s="57"/>
      <c r="J17" s="280"/>
      <c r="K17" s="283"/>
      <c r="L17" s="283"/>
      <c r="M17" s="71"/>
      <c r="N17" s="113"/>
      <c r="O17" s="114"/>
      <c r="P17" s="61"/>
      <c r="Q17" s="68"/>
      <c r="R17" s="68" t="s">
        <v>38</v>
      </c>
      <c r="S17" s="62"/>
      <c r="T17" s="68" t="s">
        <v>38</v>
      </c>
      <c r="U17" s="69" t="s">
        <v>38</v>
      </c>
      <c r="V17" s="64">
        <v>3000000</v>
      </c>
      <c r="W17" s="319"/>
      <c r="X17" s="49">
        <f>SUM(Q17:U17)+O17</f>
        <v>0</v>
      </c>
      <c r="Y17" s="50">
        <f>F17-(X17+G17)</f>
        <v>2767231.0043299999</v>
      </c>
      <c r="AA17" s="13">
        <v>4856060.8053241801</v>
      </c>
      <c r="AC17" s="320"/>
    </row>
    <row r="18" spans="1:29" s="87" customFormat="1" ht="21.75" customHeight="1" thickBot="1" x14ac:dyDescent="0.3">
      <c r="A18" s="278"/>
      <c r="B18" s="72"/>
      <c r="C18" s="72"/>
      <c r="D18" s="73" t="s">
        <v>73</v>
      </c>
      <c r="E18" s="115">
        <f>SUM(E16:E17)</f>
        <v>5439535.8476800006</v>
      </c>
      <c r="F18" s="115">
        <f>SUM(F16:F17)</f>
        <v>5439535.8476800006</v>
      </c>
      <c r="G18" s="103">
        <f>SUM(G16:G17)</f>
        <v>1275924.1000000001</v>
      </c>
      <c r="H18" s="104"/>
      <c r="I18" s="78"/>
      <c r="J18" s="281"/>
      <c r="K18" s="284"/>
      <c r="L18" s="284"/>
      <c r="M18" s="80"/>
      <c r="N18" s="116"/>
      <c r="O18" s="117">
        <f t="shared" ref="O18" si="1">SUM(O16:O17)</f>
        <v>0</v>
      </c>
      <c r="P18" s="82"/>
      <c r="Q18" s="83"/>
      <c r="R18" s="83"/>
      <c r="S18" s="83"/>
      <c r="T18" s="83"/>
      <c r="U18" s="84"/>
      <c r="V18" s="85"/>
      <c r="W18" s="118"/>
      <c r="X18" s="49"/>
      <c r="Y18" s="50"/>
      <c r="AA18" s="88"/>
      <c r="AC18" s="89"/>
    </row>
    <row r="19" spans="1:29" ht="32.25" customHeight="1" x14ac:dyDescent="0.25">
      <c r="A19" s="276" t="s">
        <v>74</v>
      </c>
      <c r="B19" s="33" t="s">
        <v>75</v>
      </c>
      <c r="C19" s="33"/>
      <c r="D19" s="34" t="s">
        <v>76</v>
      </c>
      <c r="E19" s="108">
        <v>117090954.1539008</v>
      </c>
      <c r="F19" s="108"/>
      <c r="G19" s="91"/>
      <c r="H19" s="92"/>
      <c r="I19" s="39"/>
      <c r="J19" s="279" t="s">
        <v>77</v>
      </c>
      <c r="K19" s="282" t="s">
        <v>78</v>
      </c>
      <c r="L19" s="285" t="s">
        <v>79</v>
      </c>
      <c r="M19" s="119"/>
      <c r="N19" s="109"/>
      <c r="O19" s="42"/>
      <c r="P19" s="43"/>
      <c r="Q19" s="44"/>
      <c r="R19" s="44"/>
      <c r="S19" s="44"/>
      <c r="T19" s="44"/>
      <c r="U19" s="120"/>
      <c r="V19" s="47"/>
      <c r="W19" s="48"/>
      <c r="X19" s="49">
        <f t="shared" ref="X19:X31" si="2">SUM(Q19:U19)+O19</f>
        <v>0</v>
      </c>
      <c r="Y19" s="65">
        <f t="shared" ref="Y19:Y31" si="3">F19-(X19+G19)</f>
        <v>0</v>
      </c>
      <c r="AA19" s="13">
        <v>0</v>
      </c>
      <c r="AC19" s="121"/>
    </row>
    <row r="20" spans="1:29" ht="47.25" x14ac:dyDescent="0.25">
      <c r="A20" s="277"/>
      <c r="B20" s="51"/>
      <c r="C20" s="51" t="s">
        <v>80</v>
      </c>
      <c r="D20" s="52" t="s">
        <v>81</v>
      </c>
      <c r="E20" s="112"/>
      <c r="F20" s="112">
        <v>94909392.347764805</v>
      </c>
      <c r="G20" s="97">
        <f>[1]Foglio1!$U$21</f>
        <v>7432689.8499999996</v>
      </c>
      <c r="H20" s="98" t="s">
        <v>82</v>
      </c>
      <c r="I20" s="57"/>
      <c r="J20" s="280"/>
      <c r="K20" s="283"/>
      <c r="L20" s="286"/>
      <c r="M20" s="66" t="s">
        <v>83</v>
      </c>
      <c r="N20" s="67">
        <v>42786</v>
      </c>
      <c r="O20" s="60">
        <v>48500000</v>
      </c>
      <c r="P20" s="61" t="s">
        <v>38</v>
      </c>
      <c r="Q20" s="62"/>
      <c r="R20" s="68" t="s">
        <v>38</v>
      </c>
      <c r="S20" s="62"/>
      <c r="T20" s="68" t="s">
        <v>38</v>
      </c>
      <c r="U20" s="69" t="s">
        <v>38</v>
      </c>
      <c r="V20" s="122">
        <v>48500000</v>
      </c>
      <c r="W20" s="321" t="s">
        <v>84</v>
      </c>
      <c r="X20" s="49">
        <f t="shared" si="2"/>
        <v>48500000</v>
      </c>
      <c r="Y20" s="50">
        <f t="shared" si="3"/>
        <v>38976702.497764803</v>
      </c>
      <c r="AA20" s="13">
        <v>130950471.74821818</v>
      </c>
      <c r="AC20" s="332" t="s">
        <v>85</v>
      </c>
    </row>
    <row r="21" spans="1:29" ht="54" customHeight="1" x14ac:dyDescent="0.25">
      <c r="A21" s="277"/>
      <c r="B21" s="51"/>
      <c r="C21" s="51" t="s">
        <v>86</v>
      </c>
      <c r="D21" s="52" t="s">
        <v>87</v>
      </c>
      <c r="E21" s="112"/>
      <c r="F21" s="112">
        <v>10044597.446</v>
      </c>
      <c r="G21" s="97">
        <v>1935</v>
      </c>
      <c r="H21" s="98" t="s">
        <v>88</v>
      </c>
      <c r="I21" s="57"/>
      <c r="J21" s="280"/>
      <c r="K21" s="283"/>
      <c r="L21" s="286"/>
      <c r="M21" s="66" t="s">
        <v>89</v>
      </c>
      <c r="N21" s="67">
        <v>42786</v>
      </c>
      <c r="O21" s="60">
        <v>5500000</v>
      </c>
      <c r="P21" s="61" t="s">
        <v>38</v>
      </c>
      <c r="Q21" s="62"/>
      <c r="R21" s="68" t="s">
        <v>38</v>
      </c>
      <c r="S21" s="62"/>
      <c r="T21" s="68" t="s">
        <v>38</v>
      </c>
      <c r="U21" s="69" t="s">
        <v>38</v>
      </c>
      <c r="V21" s="122">
        <v>5500000</v>
      </c>
      <c r="W21" s="321"/>
      <c r="X21" s="49">
        <f t="shared" si="2"/>
        <v>5500000</v>
      </c>
      <c r="Y21" s="50">
        <f t="shared" si="3"/>
        <v>4542662.4460000005</v>
      </c>
      <c r="AA21" s="13">
        <v>14349290.349926</v>
      </c>
      <c r="AC21" s="333"/>
    </row>
    <row r="22" spans="1:29" ht="78.75" customHeight="1" x14ac:dyDescent="0.25">
      <c r="A22" s="277"/>
      <c r="B22" s="51"/>
      <c r="C22" s="51" t="s">
        <v>90</v>
      </c>
      <c r="D22" s="52" t="s">
        <v>91</v>
      </c>
      <c r="E22" s="112"/>
      <c r="F22" s="112">
        <v>12136964.360136002</v>
      </c>
      <c r="G22" s="97">
        <v>105885.01</v>
      </c>
      <c r="H22" s="98" t="s">
        <v>92</v>
      </c>
      <c r="I22" s="57"/>
      <c r="J22" s="280"/>
      <c r="K22" s="283"/>
      <c r="L22" s="286"/>
      <c r="M22" s="66" t="s">
        <v>93</v>
      </c>
      <c r="N22" s="67">
        <v>42786</v>
      </c>
      <c r="O22" s="60">
        <v>6500000</v>
      </c>
      <c r="P22" s="61" t="s">
        <v>38</v>
      </c>
      <c r="Q22" s="62"/>
      <c r="R22" s="68" t="s">
        <v>38</v>
      </c>
      <c r="S22" s="62"/>
      <c r="T22" s="68" t="s">
        <v>38</v>
      </c>
      <c r="U22" s="69" t="s">
        <v>38</v>
      </c>
      <c r="V22" s="122">
        <v>6500000</v>
      </c>
      <c r="W22" s="321"/>
      <c r="X22" s="49">
        <f t="shared" si="2"/>
        <v>6500000</v>
      </c>
      <c r="Y22" s="50">
        <f t="shared" si="3"/>
        <v>5531079.3501360025</v>
      </c>
      <c r="AA22" s="13">
        <v>17338309.173601452</v>
      </c>
      <c r="AC22" s="334"/>
    </row>
    <row r="23" spans="1:29" ht="50.25" customHeight="1" x14ac:dyDescent="0.25">
      <c r="A23" s="277"/>
      <c r="B23" s="51" t="s">
        <v>94</v>
      </c>
      <c r="C23" s="51"/>
      <c r="D23" s="52" t="s">
        <v>95</v>
      </c>
      <c r="E23" s="112">
        <v>77691097.93810001</v>
      </c>
      <c r="F23" s="112"/>
      <c r="G23" s="97"/>
      <c r="H23" s="98"/>
      <c r="I23" s="57"/>
      <c r="J23" s="280"/>
      <c r="K23" s="283" t="s">
        <v>96</v>
      </c>
      <c r="L23" s="286" t="s">
        <v>97</v>
      </c>
      <c r="M23" s="70"/>
      <c r="N23" s="71"/>
      <c r="O23" s="60"/>
      <c r="P23" s="61"/>
      <c r="Q23" s="62"/>
      <c r="R23" s="62"/>
      <c r="S23" s="62"/>
      <c r="T23" s="62"/>
      <c r="U23" s="63"/>
      <c r="V23" s="123"/>
      <c r="W23" s="321" t="s">
        <v>98</v>
      </c>
      <c r="X23" s="49">
        <f t="shared" si="2"/>
        <v>0</v>
      </c>
      <c r="Y23" s="65">
        <f t="shared" si="3"/>
        <v>0</v>
      </c>
      <c r="AA23" s="13">
        <v>0</v>
      </c>
      <c r="AC23" s="121"/>
    </row>
    <row r="24" spans="1:29" ht="57.75" customHeight="1" x14ac:dyDescent="0.25">
      <c r="A24" s="277"/>
      <c r="B24" s="51"/>
      <c r="C24" s="51" t="s">
        <v>99</v>
      </c>
      <c r="D24" s="52" t="s">
        <v>100</v>
      </c>
      <c r="E24" s="112"/>
      <c r="F24" s="112">
        <v>64169524.453100003</v>
      </c>
      <c r="G24" s="97">
        <f>[1]Foglio1!$U$30</f>
        <v>1083240.6000000001</v>
      </c>
      <c r="H24" s="98" t="s">
        <v>65</v>
      </c>
      <c r="I24" s="57"/>
      <c r="J24" s="280"/>
      <c r="K24" s="283"/>
      <c r="L24" s="286"/>
      <c r="M24" s="66" t="s">
        <v>101</v>
      </c>
      <c r="N24" s="67">
        <v>42786</v>
      </c>
      <c r="O24" s="60">
        <v>32500000</v>
      </c>
      <c r="P24" s="61" t="s">
        <v>38</v>
      </c>
      <c r="Q24" s="62"/>
      <c r="R24" s="68" t="s">
        <v>38</v>
      </c>
      <c r="S24" s="62"/>
      <c r="T24" s="68" t="s">
        <v>38</v>
      </c>
      <c r="U24" s="69" t="s">
        <v>38</v>
      </c>
      <c r="V24" s="122">
        <v>32500000</v>
      </c>
      <c r="W24" s="321"/>
      <c r="X24" s="49">
        <f t="shared" si="2"/>
        <v>32500000</v>
      </c>
      <c r="Y24" s="50">
        <f t="shared" si="3"/>
        <v>30586283.853100002</v>
      </c>
      <c r="AA24" s="13">
        <v>87372033.322981685</v>
      </c>
      <c r="AC24" s="332" t="s">
        <v>85</v>
      </c>
    </row>
    <row r="25" spans="1:29" ht="38.25" customHeight="1" x14ac:dyDescent="0.25">
      <c r="A25" s="277"/>
      <c r="B25" s="51"/>
      <c r="C25" s="51" t="s">
        <v>102</v>
      </c>
      <c r="D25" s="52" t="s">
        <v>103</v>
      </c>
      <c r="E25" s="112"/>
      <c r="F25" s="112">
        <v>5408629.3939999994</v>
      </c>
      <c r="G25" s="97"/>
      <c r="H25" s="98" t="s">
        <v>88</v>
      </c>
      <c r="I25" s="57"/>
      <c r="J25" s="280"/>
      <c r="K25" s="283"/>
      <c r="L25" s="286"/>
      <c r="M25" s="66" t="s">
        <v>104</v>
      </c>
      <c r="N25" s="67">
        <v>42786</v>
      </c>
      <c r="O25" s="60">
        <v>2800000</v>
      </c>
      <c r="P25" s="61" t="s">
        <v>38</v>
      </c>
      <c r="Q25" s="62"/>
      <c r="R25" s="68" t="s">
        <v>38</v>
      </c>
      <c r="S25" s="62"/>
      <c r="T25" s="68" t="s">
        <v>38</v>
      </c>
      <c r="U25" s="69" t="s">
        <v>38</v>
      </c>
      <c r="V25" s="122">
        <v>2800000</v>
      </c>
      <c r="W25" s="321"/>
      <c r="X25" s="49">
        <f t="shared" si="2"/>
        <v>2800000</v>
      </c>
      <c r="Y25" s="50">
        <f t="shared" si="3"/>
        <v>2608629.3939999994</v>
      </c>
      <c r="AA25" s="13">
        <v>7511517.1609955551</v>
      </c>
      <c r="AC25" s="333"/>
    </row>
    <row r="26" spans="1:29" ht="46.5" customHeight="1" x14ac:dyDescent="0.25">
      <c r="A26" s="277"/>
      <c r="B26" s="51"/>
      <c r="C26" s="51" t="s">
        <v>105</v>
      </c>
      <c r="D26" s="52" t="s">
        <v>106</v>
      </c>
      <c r="E26" s="112"/>
      <c r="F26" s="112">
        <v>8112944.0910000009</v>
      </c>
      <c r="G26" s="97"/>
      <c r="H26" s="98" t="s">
        <v>92</v>
      </c>
      <c r="I26" s="57"/>
      <c r="J26" s="280"/>
      <c r="K26" s="283"/>
      <c r="L26" s="286"/>
      <c r="M26" s="66" t="s">
        <v>107</v>
      </c>
      <c r="N26" s="67">
        <v>42786</v>
      </c>
      <c r="O26" s="60">
        <v>4000000</v>
      </c>
      <c r="P26" s="61" t="s">
        <v>38</v>
      </c>
      <c r="Q26" s="62"/>
      <c r="R26" s="68" t="s">
        <v>38</v>
      </c>
      <c r="S26" s="62"/>
      <c r="T26" s="68" t="s">
        <v>38</v>
      </c>
      <c r="U26" s="69" t="s">
        <v>38</v>
      </c>
      <c r="V26" s="122">
        <v>4000000</v>
      </c>
      <c r="W26" s="321"/>
      <c r="X26" s="49">
        <f t="shared" si="2"/>
        <v>4000000</v>
      </c>
      <c r="Y26" s="50">
        <f t="shared" si="3"/>
        <v>4112944.0910000009</v>
      </c>
      <c r="AA26" s="13">
        <v>10814873.03644</v>
      </c>
      <c r="AC26" s="334"/>
    </row>
    <row r="27" spans="1:29" ht="66.75" customHeight="1" x14ac:dyDescent="0.25">
      <c r="A27" s="277"/>
      <c r="B27" s="51" t="s">
        <v>108</v>
      </c>
      <c r="C27" s="51"/>
      <c r="D27" s="52" t="s">
        <v>109</v>
      </c>
      <c r="E27" s="112">
        <v>14032302.632061999</v>
      </c>
      <c r="F27" s="112"/>
      <c r="G27" s="97"/>
      <c r="H27" s="98"/>
      <c r="I27" s="57"/>
      <c r="J27" s="280"/>
      <c r="K27" s="283" t="s">
        <v>110</v>
      </c>
      <c r="L27" s="286" t="s">
        <v>111</v>
      </c>
      <c r="M27" s="70"/>
      <c r="N27" s="71"/>
      <c r="O27" s="60"/>
      <c r="P27" s="61"/>
      <c r="Q27" s="62"/>
      <c r="R27" s="62"/>
      <c r="S27" s="62"/>
      <c r="T27" s="62"/>
      <c r="U27" s="63"/>
      <c r="V27" s="64"/>
      <c r="W27" s="321" t="s">
        <v>112</v>
      </c>
      <c r="X27" s="49">
        <f t="shared" si="2"/>
        <v>0</v>
      </c>
      <c r="Y27" s="65">
        <f t="shared" si="3"/>
        <v>0</v>
      </c>
      <c r="AA27" s="13">
        <v>0</v>
      </c>
    </row>
    <row r="28" spans="1:29" ht="33.75" customHeight="1" x14ac:dyDescent="0.25">
      <c r="A28" s="277"/>
      <c r="B28" s="51"/>
      <c r="C28" s="51" t="s">
        <v>113</v>
      </c>
      <c r="D28" s="52" t="s">
        <v>114</v>
      </c>
      <c r="E28" s="112"/>
      <c r="F28" s="112">
        <f>14032302.632062*0.6</f>
        <v>8419381.5792371985</v>
      </c>
      <c r="G28" s="97">
        <f>[1]Foglio1!$U$37</f>
        <v>1073612.2679999999</v>
      </c>
      <c r="H28" s="98" t="s">
        <v>82</v>
      </c>
      <c r="I28" s="57"/>
      <c r="J28" s="280"/>
      <c r="K28" s="283"/>
      <c r="L28" s="286"/>
      <c r="M28" s="70"/>
      <c r="N28" s="71"/>
      <c r="O28" s="60"/>
      <c r="P28" s="61"/>
      <c r="Q28" s="68" t="s">
        <v>38</v>
      </c>
      <c r="R28" s="62"/>
      <c r="S28" s="62"/>
      <c r="T28" s="68" t="s">
        <v>38</v>
      </c>
      <c r="U28" s="63"/>
      <c r="V28" s="64">
        <v>5500000</v>
      </c>
      <c r="W28" s="321"/>
      <c r="X28" s="49">
        <f t="shared" si="2"/>
        <v>0</v>
      </c>
      <c r="Y28" s="50">
        <f t="shared" si="3"/>
        <v>7345769.3112371983</v>
      </c>
      <c r="AA28" s="13">
        <v>9403675.1068069618</v>
      </c>
      <c r="AC28" s="121" t="s">
        <v>115</v>
      </c>
    </row>
    <row r="29" spans="1:29" ht="35.25" customHeight="1" x14ac:dyDescent="0.25">
      <c r="A29" s="277"/>
      <c r="B29" s="51"/>
      <c r="C29" s="51" t="s">
        <v>116</v>
      </c>
      <c r="D29" s="52" t="s">
        <v>117</v>
      </c>
      <c r="E29" s="112"/>
      <c r="F29" s="112">
        <f>14032302.632062*0.3</f>
        <v>4209690.7896185992</v>
      </c>
      <c r="G29" s="97">
        <f>[1]Foglio1!$U$40</f>
        <v>452546.03310400003</v>
      </c>
      <c r="H29" s="98" t="s">
        <v>82</v>
      </c>
      <c r="I29" s="57"/>
      <c r="J29" s="280"/>
      <c r="K29" s="283"/>
      <c r="L29" s="286"/>
      <c r="M29" s="70"/>
      <c r="N29" s="71"/>
      <c r="O29" s="60"/>
      <c r="P29" s="61"/>
      <c r="Q29" s="62"/>
      <c r="R29" s="68" t="s">
        <v>38</v>
      </c>
      <c r="S29" s="62"/>
      <c r="T29" s="68" t="s">
        <v>38</v>
      </c>
      <c r="U29" s="63"/>
      <c r="V29" s="64">
        <v>3300000</v>
      </c>
      <c r="W29" s="321"/>
      <c r="X29" s="49">
        <f t="shared" si="2"/>
        <v>0</v>
      </c>
      <c r="Y29" s="50">
        <f t="shared" si="3"/>
        <v>3757144.7565145991</v>
      </c>
      <c r="AA29" s="13">
        <v>5466623.9739296762</v>
      </c>
      <c r="AC29" s="121" t="s">
        <v>118</v>
      </c>
    </row>
    <row r="30" spans="1:29" ht="15.75" x14ac:dyDescent="0.25">
      <c r="A30" s="277"/>
      <c r="B30" s="51"/>
      <c r="C30" s="51" t="s">
        <v>119</v>
      </c>
      <c r="D30" s="52" t="s">
        <v>120</v>
      </c>
      <c r="E30" s="112"/>
      <c r="F30" s="112">
        <f>14032302.632062*0.1</f>
        <v>1403230.2632062</v>
      </c>
      <c r="G30" s="97">
        <f>[1]Foglio1!$U$43</f>
        <v>37643.589999999997</v>
      </c>
      <c r="H30" s="98" t="s">
        <v>82</v>
      </c>
      <c r="I30" s="57"/>
      <c r="J30" s="280"/>
      <c r="K30" s="283"/>
      <c r="L30" s="286"/>
      <c r="M30" s="70"/>
      <c r="N30" s="71"/>
      <c r="O30" s="60"/>
      <c r="P30" s="61"/>
      <c r="Q30" s="62"/>
      <c r="R30" s="68" t="s">
        <v>38</v>
      </c>
      <c r="S30" s="62"/>
      <c r="T30" s="68" t="s">
        <v>38</v>
      </c>
      <c r="U30" s="63"/>
      <c r="V30" s="64">
        <v>1000000</v>
      </c>
      <c r="W30" s="321"/>
      <c r="X30" s="49">
        <f t="shared" si="2"/>
        <v>0</v>
      </c>
      <c r="Y30" s="50">
        <f t="shared" si="3"/>
        <v>1365586.6732061999</v>
      </c>
      <c r="AA30" s="13">
        <v>1821892.0113064884</v>
      </c>
      <c r="AC30" s="320" t="s">
        <v>115</v>
      </c>
    </row>
    <row r="31" spans="1:29" ht="63" x14ac:dyDescent="0.25">
      <c r="A31" s="277"/>
      <c r="B31" s="51" t="s">
        <v>121</v>
      </c>
      <c r="C31" s="51" t="s">
        <v>122</v>
      </c>
      <c r="D31" s="52" t="s">
        <v>123</v>
      </c>
      <c r="E31" s="112">
        <v>5861022.6097409995</v>
      </c>
      <c r="F31" s="112">
        <v>5861022.6097409995</v>
      </c>
      <c r="G31" s="97">
        <f>[1]Foglio1!$U$46</f>
        <v>568109.18900000001</v>
      </c>
      <c r="H31" s="98" t="s">
        <v>124</v>
      </c>
      <c r="I31" s="57"/>
      <c r="J31" s="280"/>
      <c r="K31" s="283" t="s">
        <v>125</v>
      </c>
      <c r="L31" s="124" t="s">
        <v>126</v>
      </c>
      <c r="M31" s="70"/>
      <c r="N31" s="71"/>
      <c r="O31" s="60"/>
      <c r="P31" s="61"/>
      <c r="Q31" s="62"/>
      <c r="R31" s="68" t="s">
        <v>38</v>
      </c>
      <c r="S31" s="62"/>
      <c r="T31" s="68" t="s">
        <v>38</v>
      </c>
      <c r="U31" s="69" t="s">
        <v>38</v>
      </c>
      <c r="V31" s="64">
        <f>3000000+1917000</f>
        <v>4917000</v>
      </c>
      <c r="W31" s="125" t="s">
        <v>39</v>
      </c>
      <c r="X31" s="49">
        <f t="shared" si="2"/>
        <v>0</v>
      </c>
      <c r="Y31" s="50">
        <f t="shared" si="3"/>
        <v>5292913.4207409993</v>
      </c>
      <c r="AA31" s="13">
        <v>7669008.0139157176</v>
      </c>
      <c r="AC31" s="320"/>
    </row>
    <row r="32" spans="1:29" s="87" customFormat="1" ht="27" customHeight="1" thickBot="1" x14ac:dyDescent="0.3">
      <c r="A32" s="278"/>
      <c r="B32" s="72"/>
      <c r="C32" s="72"/>
      <c r="D32" s="73" t="s">
        <v>127</v>
      </c>
      <c r="E32" s="115">
        <f>SUM(E19:E31)</f>
        <v>214675377.3338038</v>
      </c>
      <c r="F32" s="115">
        <f t="shared" ref="F32:G32" si="4">SUM(F19:F31)</f>
        <v>214675377.3338038</v>
      </c>
      <c r="G32" s="103">
        <f t="shared" si="4"/>
        <v>10755661.540103998</v>
      </c>
      <c r="H32" s="104"/>
      <c r="I32" s="78"/>
      <c r="J32" s="281"/>
      <c r="K32" s="284"/>
      <c r="L32" s="126"/>
      <c r="M32" s="127"/>
      <c r="N32" s="128"/>
      <c r="O32" s="129">
        <f t="shared" ref="O32" si="5">SUM(O19:O31)</f>
        <v>99800000</v>
      </c>
      <c r="P32" s="82"/>
      <c r="Q32" s="130"/>
      <c r="R32" s="130"/>
      <c r="S32" s="130"/>
      <c r="T32" s="130"/>
      <c r="U32" s="131"/>
      <c r="V32" s="132"/>
      <c r="W32" s="86"/>
      <c r="X32" s="49"/>
      <c r="Y32" s="50"/>
      <c r="AA32" s="88"/>
    </row>
    <row r="33" spans="1:29" ht="58.5" customHeight="1" x14ac:dyDescent="0.25">
      <c r="A33" s="276" t="s">
        <v>128</v>
      </c>
      <c r="B33" s="33" t="s">
        <v>129</v>
      </c>
      <c r="C33" s="33"/>
      <c r="D33" s="34" t="s">
        <v>130</v>
      </c>
      <c r="E33" s="108">
        <v>12587116.857985202</v>
      </c>
      <c r="F33" s="108"/>
      <c r="G33" s="91"/>
      <c r="H33" s="92"/>
      <c r="I33" s="39"/>
      <c r="J33" s="279" t="s">
        <v>131</v>
      </c>
      <c r="K33" s="282" t="s">
        <v>132</v>
      </c>
      <c r="L33" s="285" t="s">
        <v>133</v>
      </c>
      <c r="M33" s="119"/>
      <c r="N33" s="109"/>
      <c r="O33" s="42"/>
      <c r="P33" s="43"/>
      <c r="Q33" s="44"/>
      <c r="R33" s="44"/>
      <c r="S33" s="44"/>
      <c r="T33" s="44"/>
      <c r="U33" s="120"/>
      <c r="V33" s="133"/>
      <c r="W33" s="331" t="s">
        <v>134</v>
      </c>
      <c r="X33" s="49">
        <f>SUM(Q33:U33)+O33</f>
        <v>0</v>
      </c>
      <c r="Y33" s="65">
        <f>F33-(X33+G33)</f>
        <v>0</v>
      </c>
      <c r="AA33" s="13">
        <v>0</v>
      </c>
    </row>
    <row r="34" spans="1:29" ht="54" customHeight="1" x14ac:dyDescent="0.25">
      <c r="A34" s="277"/>
      <c r="B34" s="51"/>
      <c r="C34" s="51" t="s">
        <v>135</v>
      </c>
      <c r="D34" s="52" t="s">
        <v>130</v>
      </c>
      <c r="E34" s="112"/>
      <c r="F34" s="112">
        <f>12587116.8579852*0.8</f>
        <v>10069693.486388162</v>
      </c>
      <c r="G34" s="97"/>
      <c r="H34" s="98" t="s">
        <v>136</v>
      </c>
      <c r="I34" s="57"/>
      <c r="J34" s="280"/>
      <c r="K34" s="283"/>
      <c r="L34" s="286"/>
      <c r="M34" s="70"/>
      <c r="N34" s="71"/>
      <c r="O34" s="60"/>
      <c r="P34" s="61"/>
      <c r="Q34" s="68" t="s">
        <v>38</v>
      </c>
      <c r="R34" s="62"/>
      <c r="S34" s="62"/>
      <c r="T34" s="68" t="s">
        <v>38</v>
      </c>
      <c r="U34" s="63"/>
      <c r="V34" s="134">
        <v>7500000</v>
      </c>
      <c r="W34" s="321"/>
      <c r="X34" s="49">
        <f>SUM(Q34:U34)+O34</f>
        <v>0</v>
      </c>
      <c r="Y34" s="50">
        <f>F34-(X34+G34)</f>
        <v>10069693.486388162</v>
      </c>
      <c r="AA34" s="13">
        <v>13425007.647390794</v>
      </c>
      <c r="AC34" s="121" t="s">
        <v>137</v>
      </c>
    </row>
    <row r="35" spans="1:29" ht="62.25" customHeight="1" x14ac:dyDescent="0.25">
      <c r="A35" s="277"/>
      <c r="B35" s="51"/>
      <c r="C35" s="51" t="s">
        <v>138</v>
      </c>
      <c r="D35" s="52" t="s">
        <v>139</v>
      </c>
      <c r="E35" s="112"/>
      <c r="F35" s="112">
        <f>12587116.8579852*0.2</f>
        <v>2517423.3715970404</v>
      </c>
      <c r="G35" s="97"/>
      <c r="H35" s="98" t="s">
        <v>136</v>
      </c>
      <c r="I35" s="57"/>
      <c r="J35" s="280"/>
      <c r="K35" s="135" t="s">
        <v>140</v>
      </c>
      <c r="L35" s="136"/>
      <c r="M35" s="70"/>
      <c r="N35" s="71"/>
      <c r="O35" s="60"/>
      <c r="P35" s="61"/>
      <c r="Q35" s="137" t="s">
        <v>38</v>
      </c>
      <c r="R35" s="68"/>
      <c r="S35" s="62"/>
      <c r="T35" s="68" t="s">
        <v>38</v>
      </c>
      <c r="U35" s="69" t="s">
        <v>38</v>
      </c>
      <c r="V35" s="134">
        <f>1150000+787000</f>
        <v>1937000</v>
      </c>
      <c r="W35" s="321"/>
      <c r="X35" s="49">
        <f>SUM(Q35:U35)+O35</f>
        <v>0</v>
      </c>
      <c r="Y35" s="50">
        <f>F35-(X35+G35)</f>
        <v>2517423.3715970404</v>
      </c>
      <c r="AA35" s="13">
        <v>3146779.2144963024</v>
      </c>
      <c r="AC35" s="121" t="s">
        <v>115</v>
      </c>
    </row>
    <row r="36" spans="1:29" ht="78.75" customHeight="1" x14ac:dyDescent="0.25">
      <c r="A36" s="277"/>
      <c r="B36" s="51" t="s">
        <v>141</v>
      </c>
      <c r="C36" s="51"/>
      <c r="D36" s="52" t="s">
        <v>142</v>
      </c>
      <c r="E36" s="112">
        <v>5029561.7396148006</v>
      </c>
      <c r="F36" s="112"/>
      <c r="G36" s="97"/>
      <c r="H36" s="98"/>
      <c r="I36" s="57"/>
      <c r="J36" s="280" t="s">
        <v>143</v>
      </c>
      <c r="K36" s="283" t="s">
        <v>144</v>
      </c>
      <c r="L36" s="335" t="s">
        <v>133</v>
      </c>
      <c r="M36" s="70"/>
      <c r="N36" s="71"/>
      <c r="O36" s="60"/>
      <c r="P36" s="61"/>
      <c r="Q36" s="62"/>
      <c r="R36" s="62"/>
      <c r="S36" s="62"/>
      <c r="T36" s="62"/>
      <c r="U36" s="63"/>
      <c r="V36" s="138"/>
      <c r="W36" s="321"/>
      <c r="X36" s="49">
        <f>SUM(Q36:U36)+O36</f>
        <v>0</v>
      </c>
      <c r="Y36" s="65">
        <f>F36-(X36+G36)</f>
        <v>0</v>
      </c>
      <c r="AA36" s="13">
        <v>0</v>
      </c>
    </row>
    <row r="37" spans="1:29" ht="66" customHeight="1" x14ac:dyDescent="0.25">
      <c r="A37" s="277"/>
      <c r="B37" s="51"/>
      <c r="C37" s="51" t="s">
        <v>145</v>
      </c>
      <c r="D37" s="139" t="s">
        <v>146</v>
      </c>
      <c r="E37" s="112"/>
      <c r="F37" s="112">
        <v>5029561.7396148006</v>
      </c>
      <c r="G37" s="97">
        <f>[1]Foglio1!$U$51</f>
        <v>18320</v>
      </c>
      <c r="H37" s="98" t="s">
        <v>136</v>
      </c>
      <c r="I37" s="57"/>
      <c r="J37" s="280"/>
      <c r="K37" s="283"/>
      <c r="L37" s="335"/>
      <c r="M37" s="99"/>
      <c r="N37" s="100"/>
      <c r="O37" s="101"/>
      <c r="P37" s="140"/>
      <c r="Q37" s="62"/>
      <c r="R37" s="62"/>
      <c r="S37" s="62"/>
      <c r="T37" s="62"/>
      <c r="U37" s="63"/>
      <c r="V37" s="138"/>
      <c r="W37" s="321"/>
      <c r="X37" s="49">
        <f>SUM(Q37:U37)+O37</f>
        <v>0</v>
      </c>
      <c r="Y37" s="65">
        <f>F37-(X37+G37)</f>
        <v>5011241.7396148006</v>
      </c>
      <c r="AA37" s="13">
        <v>0</v>
      </c>
    </row>
    <row r="38" spans="1:29" s="87" customFormat="1" ht="26.25" customHeight="1" thickBot="1" x14ac:dyDescent="0.3">
      <c r="A38" s="278"/>
      <c r="B38" s="72"/>
      <c r="C38" s="72"/>
      <c r="D38" s="73" t="s">
        <v>147</v>
      </c>
      <c r="E38" s="115">
        <f>SUM(E33:E37)</f>
        <v>17616678.597600002</v>
      </c>
      <c r="F38" s="115">
        <f>SUM(F33:F37)</f>
        <v>17616678.597600002</v>
      </c>
      <c r="G38" s="103">
        <f>SUM(G33:G37)</f>
        <v>18320</v>
      </c>
      <c r="H38" s="104"/>
      <c r="I38" s="78"/>
      <c r="J38" s="78"/>
      <c r="K38" s="141"/>
      <c r="L38" s="126"/>
      <c r="M38" s="79"/>
      <c r="N38" s="80"/>
      <c r="O38" s="142">
        <f t="shared" ref="O38" si="6">SUM(O33:O37)</f>
        <v>0</v>
      </c>
      <c r="P38" s="143"/>
      <c r="Q38" s="130"/>
      <c r="R38" s="130"/>
      <c r="S38" s="130"/>
      <c r="T38" s="130"/>
      <c r="U38" s="131"/>
      <c r="V38" s="144"/>
      <c r="W38" s="118"/>
      <c r="X38" s="49"/>
      <c r="Y38" s="65"/>
      <c r="AA38" s="88"/>
    </row>
    <row r="39" spans="1:29" ht="35.25" customHeight="1" x14ac:dyDescent="0.25">
      <c r="A39" s="276" t="s">
        <v>148</v>
      </c>
      <c r="B39" s="33" t="s">
        <v>149</v>
      </c>
      <c r="C39" s="33" t="s">
        <v>150</v>
      </c>
      <c r="D39" s="34" t="s">
        <v>151</v>
      </c>
      <c r="E39" s="108">
        <v>81824836.117799997</v>
      </c>
      <c r="F39" s="108">
        <v>81824836.117799997</v>
      </c>
      <c r="G39" s="91">
        <f>[1]Foglio1!$U$54</f>
        <v>2576300</v>
      </c>
      <c r="H39" s="92" t="s">
        <v>152</v>
      </c>
      <c r="I39" s="39"/>
      <c r="J39" s="279" t="s">
        <v>153</v>
      </c>
      <c r="K39" s="145" t="s">
        <v>154</v>
      </c>
      <c r="L39" s="146"/>
      <c r="M39" s="40" t="s">
        <v>155</v>
      </c>
      <c r="N39" s="41">
        <v>42766</v>
      </c>
      <c r="O39" s="42">
        <f>643*70000</f>
        <v>45010000</v>
      </c>
      <c r="P39" s="43" t="s">
        <v>38</v>
      </c>
      <c r="Q39" s="44"/>
      <c r="R39" s="45" t="s">
        <v>38</v>
      </c>
      <c r="S39" s="44"/>
      <c r="T39" s="45" t="s">
        <v>38</v>
      </c>
      <c r="U39" s="45" t="s">
        <v>38</v>
      </c>
      <c r="V39" s="147">
        <f>643*70000</f>
        <v>45010000</v>
      </c>
      <c r="W39" s="48" t="s">
        <v>39</v>
      </c>
      <c r="X39" s="49">
        <f>SUM(Q39:U39)+O39</f>
        <v>45010000</v>
      </c>
      <c r="Y39" s="50">
        <f>F39-(X39+G39)</f>
        <v>34238536.117799997</v>
      </c>
      <c r="AA39" s="13">
        <v>94355718.281893492</v>
      </c>
      <c r="AC39" s="320" t="s">
        <v>156</v>
      </c>
    </row>
    <row r="40" spans="1:29" ht="32.25" customHeight="1" x14ac:dyDescent="0.25">
      <c r="A40" s="277"/>
      <c r="B40" s="51" t="s">
        <v>157</v>
      </c>
      <c r="C40" s="51" t="s">
        <v>158</v>
      </c>
      <c r="D40" s="52" t="s">
        <v>159</v>
      </c>
      <c r="E40" s="112">
        <v>5215464.0584999993</v>
      </c>
      <c r="F40" s="112">
        <v>5215464.0584999993</v>
      </c>
      <c r="G40" s="97">
        <f>[1]Foglio1!$U$57</f>
        <v>357186.29</v>
      </c>
      <c r="H40" s="98" t="s">
        <v>160</v>
      </c>
      <c r="I40" s="57"/>
      <c r="J40" s="280"/>
      <c r="K40" s="135" t="s">
        <v>161</v>
      </c>
      <c r="L40" s="124" t="s">
        <v>162</v>
      </c>
      <c r="M40" s="70"/>
      <c r="N40" s="71"/>
      <c r="O40" s="60"/>
      <c r="P40" s="61"/>
      <c r="Q40" s="62"/>
      <c r="R40" s="68" t="s">
        <v>38</v>
      </c>
      <c r="S40" s="62"/>
      <c r="T40" s="68" t="s">
        <v>38</v>
      </c>
      <c r="U40" s="63"/>
      <c r="V40" s="64">
        <v>3500000</v>
      </c>
      <c r="W40" s="125" t="s">
        <v>163</v>
      </c>
      <c r="X40" s="49">
        <f>SUM(Q40:U40)+O40</f>
        <v>0</v>
      </c>
      <c r="Y40" s="50">
        <f>F40-(X40+G40)</f>
        <v>4858277.7684999993</v>
      </c>
      <c r="AA40" s="13">
        <v>6135343.3095597057</v>
      </c>
      <c r="AC40" s="320"/>
    </row>
    <row r="41" spans="1:29" ht="32.25" customHeight="1" x14ac:dyDescent="0.25">
      <c r="A41" s="277"/>
      <c r="B41" s="51" t="s">
        <v>164</v>
      </c>
      <c r="C41" s="51"/>
      <c r="D41" s="52" t="s">
        <v>165</v>
      </c>
      <c r="E41" s="112">
        <v>22713616.4062372</v>
      </c>
      <c r="F41" s="112"/>
      <c r="G41" s="97"/>
      <c r="H41" s="98"/>
      <c r="I41" s="57"/>
      <c r="J41" s="280"/>
      <c r="K41" s="283" t="s">
        <v>166</v>
      </c>
      <c r="L41" s="286" t="s">
        <v>167</v>
      </c>
      <c r="M41" s="70"/>
      <c r="N41" s="71"/>
      <c r="O41" s="60"/>
      <c r="P41" s="61"/>
      <c r="Q41" s="62"/>
      <c r="R41" s="62"/>
      <c r="S41" s="62"/>
      <c r="T41" s="62"/>
      <c r="U41" s="63"/>
      <c r="V41" s="64"/>
      <c r="W41" s="321" t="s">
        <v>43</v>
      </c>
      <c r="X41" s="49">
        <f>SUM(Q41:U41)+O41</f>
        <v>0</v>
      </c>
      <c r="Y41" s="65">
        <f>F41-(X41+G41)</f>
        <v>0</v>
      </c>
      <c r="AA41" s="13">
        <v>0</v>
      </c>
    </row>
    <row r="42" spans="1:29" ht="21" customHeight="1" x14ac:dyDescent="0.25">
      <c r="A42" s="277"/>
      <c r="B42" s="51"/>
      <c r="C42" s="51" t="s">
        <v>168</v>
      </c>
      <c r="D42" s="52" t="s">
        <v>169</v>
      </c>
      <c r="E42" s="112"/>
      <c r="F42" s="112">
        <v>18624692.584373198</v>
      </c>
      <c r="G42" s="97">
        <f>[1]Foglio1!$U$60</f>
        <v>1832245.8030369817</v>
      </c>
      <c r="H42" s="98" t="s">
        <v>82</v>
      </c>
      <c r="I42" s="57"/>
      <c r="J42" s="280"/>
      <c r="K42" s="283"/>
      <c r="L42" s="286"/>
      <c r="M42" s="70"/>
      <c r="N42" s="71"/>
      <c r="O42" s="60"/>
      <c r="P42" s="61"/>
      <c r="Q42" s="68" t="s">
        <v>38</v>
      </c>
      <c r="R42" s="62"/>
      <c r="S42" s="62"/>
      <c r="T42" s="68" t="s">
        <v>38</v>
      </c>
      <c r="U42" s="68" t="s">
        <v>38</v>
      </c>
      <c r="V42" s="64">
        <v>12000000</v>
      </c>
      <c r="W42" s="321"/>
      <c r="X42" s="49">
        <f>SUM(Q42:U42)+O42</f>
        <v>0</v>
      </c>
      <c r="Y42" s="50">
        <f>F42-(X42+G42)</f>
        <v>16792446.781336218</v>
      </c>
      <c r="AA42" s="13">
        <v>23111031.79125851</v>
      </c>
      <c r="AC42" s="320" t="s">
        <v>156</v>
      </c>
    </row>
    <row r="43" spans="1:29" ht="23.25" customHeight="1" x14ac:dyDescent="0.25">
      <c r="A43" s="277"/>
      <c r="B43" s="51"/>
      <c r="C43" s="51" t="s">
        <v>170</v>
      </c>
      <c r="D43" s="52" t="s">
        <v>171</v>
      </c>
      <c r="E43" s="112"/>
      <c r="F43" s="112">
        <v>4088923.8218640005</v>
      </c>
      <c r="G43" s="97">
        <f>[1]Foglio1!$U$63</f>
        <v>80837.78</v>
      </c>
      <c r="H43" s="98" t="s">
        <v>92</v>
      </c>
      <c r="I43" s="57"/>
      <c r="J43" s="280"/>
      <c r="K43" s="283"/>
      <c r="L43" s="286"/>
      <c r="M43" s="70"/>
      <c r="N43" s="71"/>
      <c r="O43" s="60"/>
      <c r="P43" s="61"/>
      <c r="Q43" s="68" t="s">
        <v>38</v>
      </c>
      <c r="R43" s="62"/>
      <c r="S43" s="62"/>
      <c r="T43" s="68" t="s">
        <v>38</v>
      </c>
      <c r="U43" s="68" t="s">
        <v>38</v>
      </c>
      <c r="V43" s="64">
        <v>3000000</v>
      </c>
      <c r="W43" s="321"/>
      <c r="X43" s="49">
        <f>SUM(Q43:U43)+O43</f>
        <v>0</v>
      </c>
      <c r="Y43" s="50">
        <f>F43-(X43+G43)</f>
        <v>4008086.0418640007</v>
      </c>
      <c r="AA43" s="13">
        <v>5451051.7056532167</v>
      </c>
      <c r="AC43" s="320"/>
    </row>
    <row r="44" spans="1:29" s="87" customFormat="1" ht="28.5" customHeight="1" thickBot="1" x14ac:dyDescent="0.3">
      <c r="A44" s="278"/>
      <c r="B44" s="72"/>
      <c r="C44" s="72"/>
      <c r="D44" s="73" t="s">
        <v>172</v>
      </c>
      <c r="E44" s="115">
        <f>SUM(E39:E43)</f>
        <v>109753916.58253719</v>
      </c>
      <c r="F44" s="115">
        <f>SUM(F39:F43)</f>
        <v>109753916.58253719</v>
      </c>
      <c r="G44" s="103">
        <f>SUM(G39:G43)</f>
        <v>4846569.8730369816</v>
      </c>
      <c r="H44" s="104"/>
      <c r="I44" s="78"/>
      <c r="J44" s="281"/>
      <c r="K44" s="141"/>
      <c r="L44" s="126"/>
      <c r="M44" s="79"/>
      <c r="N44" s="80"/>
      <c r="O44" s="142">
        <f t="shared" ref="O44" si="7">SUM(O39:O43)</f>
        <v>45010000</v>
      </c>
      <c r="P44" s="143"/>
      <c r="Q44" s="130"/>
      <c r="R44" s="130"/>
      <c r="S44" s="130"/>
      <c r="T44" s="130"/>
      <c r="U44" s="131"/>
      <c r="V44" s="148"/>
      <c r="W44" s="86"/>
      <c r="X44" s="49"/>
      <c r="Y44" s="50"/>
      <c r="AA44" s="88"/>
    </row>
    <row r="45" spans="1:29" ht="157.5" customHeight="1" x14ac:dyDescent="0.25">
      <c r="A45" s="341" t="s">
        <v>173</v>
      </c>
      <c r="B45" s="33" t="s">
        <v>174</v>
      </c>
      <c r="C45" s="33" t="s">
        <v>175</v>
      </c>
      <c r="D45" s="34" t="s">
        <v>176</v>
      </c>
      <c r="E45" s="35">
        <f>2158699.8903467</f>
        <v>2158699.8903466999</v>
      </c>
      <c r="F45" s="90">
        <v>2158699.8903466999</v>
      </c>
      <c r="G45" s="91">
        <f>[1]Foglio1!$U$66</f>
        <v>810994.52</v>
      </c>
      <c r="H45" s="92" t="s">
        <v>124</v>
      </c>
      <c r="I45" s="39"/>
      <c r="J45" s="92" t="s">
        <v>177</v>
      </c>
      <c r="K45" s="145" t="s">
        <v>178</v>
      </c>
      <c r="L45" s="146"/>
      <c r="M45" s="93"/>
      <c r="N45" s="94"/>
      <c r="O45" s="95"/>
      <c r="P45" s="149"/>
      <c r="Q45" s="44" t="s">
        <v>38</v>
      </c>
      <c r="R45" s="45"/>
      <c r="S45" s="44"/>
      <c r="T45" s="45" t="s">
        <v>38</v>
      </c>
      <c r="U45" s="120"/>
      <c r="V45" s="47">
        <v>1650000</v>
      </c>
      <c r="W45" s="48" t="s">
        <v>179</v>
      </c>
      <c r="X45" s="49">
        <f>SUM(Q45:U45)+O45</f>
        <v>0</v>
      </c>
      <c r="Y45" s="50">
        <f>F45-(X45+G45)</f>
        <v>1347705.3703466998</v>
      </c>
      <c r="AA45" s="13">
        <v>1508699.8903466999</v>
      </c>
      <c r="AC45" s="121" t="s">
        <v>180</v>
      </c>
    </row>
    <row r="46" spans="1:29" ht="81" customHeight="1" x14ac:dyDescent="0.25">
      <c r="A46" s="342"/>
      <c r="B46" s="51" t="s">
        <v>181</v>
      </c>
      <c r="C46" s="150"/>
      <c r="D46" s="52" t="s">
        <v>182</v>
      </c>
      <c r="E46" s="53">
        <v>10290504.644704921</v>
      </c>
      <c r="F46" s="96"/>
      <c r="G46" s="151"/>
      <c r="H46" s="98"/>
      <c r="I46" s="57"/>
      <c r="J46" s="152"/>
      <c r="K46" s="135"/>
      <c r="L46" s="124"/>
      <c r="M46" s="99"/>
      <c r="N46" s="100"/>
      <c r="O46" s="101"/>
      <c r="P46" s="140"/>
      <c r="Q46" s="62"/>
      <c r="R46" s="62"/>
      <c r="S46" s="62"/>
      <c r="T46" s="62"/>
      <c r="U46" s="63"/>
      <c r="V46" s="123"/>
      <c r="W46" s="125"/>
      <c r="X46" s="49">
        <f>SUM(Q46:U46)+O46</f>
        <v>0</v>
      </c>
      <c r="Y46" s="65">
        <f>F46-(X46+G46)</f>
        <v>0</v>
      </c>
      <c r="AA46" s="13">
        <v>0</v>
      </c>
    </row>
    <row r="47" spans="1:29" ht="189.75" customHeight="1" x14ac:dyDescent="0.25">
      <c r="A47" s="342"/>
      <c r="B47" s="51"/>
      <c r="C47" s="51" t="s">
        <v>183</v>
      </c>
      <c r="D47" s="52" t="s">
        <v>184</v>
      </c>
      <c r="E47" s="53"/>
      <c r="F47" s="96">
        <v>2177560.5537049202</v>
      </c>
      <c r="G47" s="97">
        <f>[1]Foglio1!$U$70</f>
        <v>192844.32</v>
      </c>
      <c r="H47" s="98" t="s">
        <v>185</v>
      </c>
      <c r="I47" s="57"/>
      <c r="J47" s="98" t="s">
        <v>186</v>
      </c>
      <c r="K47" s="135" t="s">
        <v>187</v>
      </c>
      <c r="L47" s="124"/>
      <c r="M47" s="99"/>
      <c r="N47" s="100"/>
      <c r="O47" s="101"/>
      <c r="P47" s="140"/>
      <c r="Q47" s="62"/>
      <c r="R47" s="68"/>
      <c r="S47" s="62" t="s">
        <v>38</v>
      </c>
      <c r="T47" s="62"/>
      <c r="U47" s="63"/>
      <c r="V47" s="125" t="s">
        <v>188</v>
      </c>
      <c r="W47" s="125" t="s">
        <v>189</v>
      </c>
      <c r="X47" s="49">
        <f>SUM(Q47:U47)+O47</f>
        <v>0</v>
      </c>
      <c r="Y47" s="50">
        <f>F47-(X47+G47)</f>
        <v>1984716.2337049202</v>
      </c>
      <c r="AA47" s="13">
        <v>984716.23370492039</v>
      </c>
      <c r="AC47" s="121" t="s">
        <v>190</v>
      </c>
    </row>
    <row r="48" spans="1:29" ht="117" customHeight="1" x14ac:dyDescent="0.25">
      <c r="A48" s="342"/>
      <c r="B48" s="51"/>
      <c r="C48" s="51" t="s">
        <v>191</v>
      </c>
      <c r="D48" s="52" t="s">
        <v>192</v>
      </c>
      <c r="E48" s="53"/>
      <c r="F48" s="96">
        <v>8112944.0910000009</v>
      </c>
      <c r="G48" s="97">
        <f>[1]Foglio1!$U$73</f>
        <v>110122.63</v>
      </c>
      <c r="H48" s="98" t="s">
        <v>92</v>
      </c>
      <c r="I48" s="57"/>
      <c r="J48" s="98" t="s">
        <v>193</v>
      </c>
      <c r="K48" s="135" t="s">
        <v>194</v>
      </c>
      <c r="L48" s="124"/>
      <c r="M48" s="70"/>
      <c r="N48" s="71"/>
      <c r="O48" s="60"/>
      <c r="P48" s="61"/>
      <c r="Q48" s="68" t="s">
        <v>38</v>
      </c>
      <c r="R48" s="68"/>
      <c r="S48" s="68" t="s">
        <v>38</v>
      </c>
      <c r="T48" s="68"/>
      <c r="U48" s="69" t="s">
        <v>38</v>
      </c>
      <c r="V48" s="64">
        <v>3500000</v>
      </c>
      <c r="W48" s="125" t="s">
        <v>195</v>
      </c>
      <c r="X48" s="49">
        <f t="shared" ref="X48:X53" si="8">SUM(Q48:U48)+O48</f>
        <v>0</v>
      </c>
      <c r="Y48" s="50">
        <f t="shared" ref="Y48:Y53" si="9">F48-(X48+G48)</f>
        <v>8002821.4610000011</v>
      </c>
      <c r="AA48" s="13">
        <v>10817258.788000001</v>
      </c>
      <c r="AC48" s="121" t="s">
        <v>196</v>
      </c>
    </row>
    <row r="49" spans="1:29" ht="165" customHeight="1" x14ac:dyDescent="0.25">
      <c r="A49" s="342"/>
      <c r="B49" s="51" t="s">
        <v>197</v>
      </c>
      <c r="C49" s="51" t="s">
        <v>198</v>
      </c>
      <c r="D49" s="52" t="s">
        <v>199</v>
      </c>
      <c r="E49" s="53">
        <v>40178389.784000002</v>
      </c>
      <c r="F49" s="96">
        <v>40178389.784000002</v>
      </c>
      <c r="G49" s="97">
        <f>[1]Foglio1!$U$76</f>
        <v>6245259</v>
      </c>
      <c r="H49" s="98" t="s">
        <v>200</v>
      </c>
      <c r="I49" s="57"/>
      <c r="J49" s="98" t="s">
        <v>201</v>
      </c>
      <c r="K49" s="135" t="s">
        <v>202</v>
      </c>
      <c r="L49" s="124" t="s">
        <v>203</v>
      </c>
      <c r="M49" s="99"/>
      <c r="N49" s="100"/>
      <c r="O49" s="101"/>
      <c r="P49" s="140"/>
      <c r="Q49" s="62"/>
      <c r="R49" s="62"/>
      <c r="S49" s="62"/>
      <c r="T49" s="62"/>
      <c r="U49" s="63"/>
      <c r="V49" s="125" t="s">
        <v>204</v>
      </c>
      <c r="W49" s="125" t="s">
        <v>205</v>
      </c>
      <c r="X49" s="49">
        <f t="shared" si="8"/>
        <v>0</v>
      </c>
      <c r="Y49" s="65">
        <f t="shared" si="9"/>
        <v>33933130.784000002</v>
      </c>
      <c r="AA49" s="13">
        <v>0</v>
      </c>
    </row>
    <row r="50" spans="1:29" ht="144" customHeight="1" x14ac:dyDescent="0.25">
      <c r="A50" s="342" t="s">
        <v>173</v>
      </c>
      <c r="B50" s="51" t="s">
        <v>206</v>
      </c>
      <c r="C50" s="51" t="s">
        <v>207</v>
      </c>
      <c r="D50" s="52" t="s">
        <v>208</v>
      </c>
      <c r="E50" s="53">
        <v>2177560.5537049202</v>
      </c>
      <c r="F50" s="96">
        <v>2177560.5537049202</v>
      </c>
      <c r="G50" s="97">
        <f>[1]Foglio1!$U$79</f>
        <v>1577941.4500000002</v>
      </c>
      <c r="H50" s="98" t="s">
        <v>185</v>
      </c>
      <c r="I50" s="57"/>
      <c r="J50" s="98" t="s">
        <v>209</v>
      </c>
      <c r="K50" s="135" t="s">
        <v>210</v>
      </c>
      <c r="L50" s="124"/>
      <c r="M50" s="99"/>
      <c r="N50" s="100"/>
      <c r="O50" s="101"/>
      <c r="P50" s="140"/>
      <c r="Q50" s="62"/>
      <c r="R50" s="68"/>
      <c r="S50" s="62" t="s">
        <v>38</v>
      </c>
      <c r="T50" s="62"/>
      <c r="U50" s="63"/>
      <c r="V50" s="125" t="s">
        <v>211</v>
      </c>
      <c r="W50" s="125" t="s">
        <v>195</v>
      </c>
      <c r="X50" s="49">
        <f t="shared" si="8"/>
        <v>0</v>
      </c>
      <c r="Y50" s="65">
        <f t="shared" si="9"/>
        <v>599619.10370492004</v>
      </c>
      <c r="AA50" s="13">
        <v>500000</v>
      </c>
      <c r="AC50" s="121" t="s">
        <v>190</v>
      </c>
    </row>
    <row r="51" spans="1:29" ht="129.75" customHeight="1" thickBot="1" x14ac:dyDescent="0.3">
      <c r="A51" s="342"/>
      <c r="B51" s="51" t="s">
        <v>212</v>
      </c>
      <c r="C51" s="51" t="s">
        <v>213</v>
      </c>
      <c r="D51" s="52" t="s">
        <v>214</v>
      </c>
      <c r="E51" s="53">
        <v>2177560.5537049202</v>
      </c>
      <c r="F51" s="96">
        <v>2177560.5537049202</v>
      </c>
      <c r="G51" s="97">
        <f>[1]Foglio1!$U$82</f>
        <v>3773247.85</v>
      </c>
      <c r="H51" s="98" t="s">
        <v>185</v>
      </c>
      <c r="I51" s="57"/>
      <c r="J51" s="98" t="s">
        <v>215</v>
      </c>
      <c r="K51" s="135" t="s">
        <v>216</v>
      </c>
      <c r="L51" s="124"/>
      <c r="M51" s="99"/>
      <c r="N51" s="100"/>
      <c r="O51" s="101"/>
      <c r="P51" s="140"/>
      <c r="Q51" s="62"/>
      <c r="R51" s="68"/>
      <c r="S51" s="62" t="s">
        <v>38</v>
      </c>
      <c r="T51" s="62"/>
      <c r="U51" s="63"/>
      <c r="V51" s="125" t="s">
        <v>211</v>
      </c>
      <c r="W51" s="125" t="s">
        <v>195</v>
      </c>
      <c r="X51" s="49">
        <f t="shared" si="8"/>
        <v>0</v>
      </c>
      <c r="Y51" s="50">
        <f t="shared" si="9"/>
        <v>-1595687.2962950799</v>
      </c>
      <c r="AA51" s="13">
        <v>1500000</v>
      </c>
      <c r="AC51" s="121" t="s">
        <v>190</v>
      </c>
    </row>
    <row r="52" spans="1:29" ht="111.75" customHeight="1" x14ac:dyDescent="0.25">
      <c r="A52" s="342"/>
      <c r="B52" s="51" t="s">
        <v>217</v>
      </c>
      <c r="C52" s="51" t="s">
        <v>218</v>
      </c>
      <c r="D52" s="52" t="s">
        <v>219</v>
      </c>
      <c r="E52" s="53">
        <v>3092561.5681281602</v>
      </c>
      <c r="F52" s="96">
        <v>3092561.5681281602</v>
      </c>
      <c r="G52" s="97"/>
      <c r="H52" s="98"/>
      <c r="I52" s="57"/>
      <c r="J52" s="57"/>
      <c r="K52" s="135" t="s">
        <v>220</v>
      </c>
      <c r="L52" s="124"/>
      <c r="M52" s="99"/>
      <c r="N52" s="100"/>
      <c r="O52" s="101"/>
      <c r="P52" s="140"/>
      <c r="Q52" s="62"/>
      <c r="R52" s="62"/>
      <c r="S52" s="68" t="s">
        <v>38</v>
      </c>
      <c r="T52" s="62"/>
      <c r="U52" s="63"/>
      <c r="V52" s="47">
        <v>1291200</v>
      </c>
      <c r="W52" s="125" t="s">
        <v>221</v>
      </c>
      <c r="X52" s="49">
        <f t="shared" si="8"/>
        <v>0</v>
      </c>
      <c r="Y52" s="65">
        <f t="shared" si="9"/>
        <v>3092561.5681281602</v>
      </c>
      <c r="AA52" s="13">
        <v>0</v>
      </c>
    </row>
    <row r="53" spans="1:29" ht="194.25" customHeight="1" x14ac:dyDescent="0.25">
      <c r="A53" s="342"/>
      <c r="B53" s="51" t="s">
        <v>222</v>
      </c>
      <c r="C53" s="51" t="s">
        <v>223</v>
      </c>
      <c r="D53" s="153" t="s">
        <v>224</v>
      </c>
      <c r="E53" s="53">
        <v>1283838.6326403602</v>
      </c>
      <c r="F53" s="96">
        <v>1283838.6326403602</v>
      </c>
      <c r="G53" s="97">
        <f>[1]Foglio1!$U$90</f>
        <v>0</v>
      </c>
      <c r="H53" s="98" t="s">
        <v>185</v>
      </c>
      <c r="I53" s="57"/>
      <c r="J53" s="98" t="s">
        <v>225</v>
      </c>
      <c r="K53" s="135" t="s">
        <v>226</v>
      </c>
      <c r="L53" s="124"/>
      <c r="M53" s="99"/>
      <c r="N53" s="100"/>
      <c r="O53" s="101"/>
      <c r="P53" s="140"/>
      <c r="Q53" s="62"/>
      <c r="R53" s="68"/>
      <c r="S53" s="68" t="s">
        <v>38</v>
      </c>
      <c r="T53" s="62"/>
      <c r="U53" s="63"/>
      <c r="V53" s="125" t="s">
        <v>227</v>
      </c>
      <c r="W53" s="125" t="s">
        <v>228</v>
      </c>
      <c r="X53" s="49">
        <f t="shared" si="8"/>
        <v>0</v>
      </c>
      <c r="Y53" s="65">
        <f t="shared" si="9"/>
        <v>1283838.6326403602</v>
      </c>
      <c r="AA53" s="13">
        <v>1283838.6326403602</v>
      </c>
      <c r="AC53" s="121" t="s">
        <v>190</v>
      </c>
    </row>
    <row r="54" spans="1:29" s="87" customFormat="1" ht="27" customHeight="1" thickBot="1" x14ac:dyDescent="0.3">
      <c r="A54" s="343"/>
      <c r="B54" s="72"/>
      <c r="C54" s="72"/>
      <c r="D54" s="73" t="s">
        <v>229</v>
      </c>
      <c r="E54" s="74">
        <f>SUM(E45:E53)</f>
        <v>61359115.627229981</v>
      </c>
      <c r="F54" s="102">
        <f>SUM(F45:F53)</f>
        <v>61359115.627229981</v>
      </c>
      <c r="G54" s="103">
        <f>SUM(G45:G53)</f>
        <v>12710409.770000001</v>
      </c>
      <c r="H54" s="104"/>
      <c r="I54" s="78"/>
      <c r="J54" s="78"/>
      <c r="K54" s="141"/>
      <c r="L54" s="126"/>
      <c r="M54" s="154"/>
      <c r="N54" s="155"/>
      <c r="O54" s="156">
        <f>SUM(O45:O53)</f>
        <v>0</v>
      </c>
      <c r="P54" s="157"/>
      <c r="Q54" s="130"/>
      <c r="R54" s="130"/>
      <c r="S54" s="130"/>
      <c r="T54" s="130"/>
      <c r="U54" s="131"/>
      <c r="V54" s="132"/>
      <c r="W54" s="158"/>
      <c r="X54" s="49"/>
      <c r="Y54" s="65"/>
      <c r="AA54" s="88"/>
    </row>
    <row r="55" spans="1:29" ht="39.75" customHeight="1" x14ac:dyDescent="0.25">
      <c r="A55" s="276" t="s">
        <v>230</v>
      </c>
      <c r="B55" s="33" t="s">
        <v>231</v>
      </c>
      <c r="C55" s="33" t="s">
        <v>232</v>
      </c>
      <c r="D55" s="34" t="s">
        <v>233</v>
      </c>
      <c r="E55" s="108">
        <v>4080579.0793703999</v>
      </c>
      <c r="F55" s="108">
        <v>4080579.0793703999</v>
      </c>
      <c r="G55" s="91">
        <f>[2]Foglio1!$U$92</f>
        <v>3134641.499783</v>
      </c>
      <c r="H55" s="92" t="s">
        <v>234</v>
      </c>
      <c r="I55" s="39"/>
      <c r="J55" s="92" t="s">
        <v>235</v>
      </c>
      <c r="K55" s="145" t="s">
        <v>236</v>
      </c>
      <c r="L55" s="146"/>
      <c r="M55" s="119"/>
      <c r="N55" s="109"/>
      <c r="O55" s="42"/>
      <c r="P55" s="43"/>
      <c r="Q55" s="45"/>
      <c r="R55" s="159" t="s">
        <v>38</v>
      </c>
      <c r="S55" s="44"/>
      <c r="T55" s="45" t="s">
        <v>38</v>
      </c>
      <c r="U55" s="120"/>
      <c r="V55" s="47">
        <v>550000</v>
      </c>
      <c r="W55" s="331" t="s">
        <v>39</v>
      </c>
      <c r="X55" s="49">
        <f>SUM(Q55:U55)+O55</f>
        <v>0</v>
      </c>
      <c r="Y55" s="50">
        <f>F55-(X55+G55)</f>
        <v>945937.57958739996</v>
      </c>
      <c r="AA55" s="13">
        <v>994364.84762223996</v>
      </c>
      <c r="AC55" s="121" t="s">
        <v>190</v>
      </c>
    </row>
    <row r="56" spans="1:29" ht="53.25" customHeight="1" x14ac:dyDescent="0.25">
      <c r="A56" s="277"/>
      <c r="B56" s="51" t="s">
        <v>237</v>
      </c>
      <c r="C56" s="51" t="s">
        <v>238</v>
      </c>
      <c r="D56" s="52" t="s">
        <v>239</v>
      </c>
      <c r="E56" s="112">
        <v>3705065.6671583997</v>
      </c>
      <c r="F56" s="112">
        <v>3705065.6671583997</v>
      </c>
      <c r="G56" s="97">
        <f>[1]Foglio1!$U$96</f>
        <v>203131.18999999997</v>
      </c>
      <c r="H56" s="98" t="s">
        <v>234</v>
      </c>
      <c r="I56" s="57"/>
      <c r="J56" s="98" t="s">
        <v>240</v>
      </c>
      <c r="K56" s="135" t="s">
        <v>241</v>
      </c>
      <c r="L56" s="136"/>
      <c r="M56" s="70"/>
      <c r="N56" s="71"/>
      <c r="O56" s="60"/>
      <c r="P56" s="61"/>
      <c r="Q56" s="68" t="s">
        <v>38</v>
      </c>
      <c r="R56" s="62"/>
      <c r="S56" s="62"/>
      <c r="T56" s="68" t="s">
        <v>38</v>
      </c>
      <c r="U56" s="63"/>
      <c r="V56" s="64">
        <v>3000000</v>
      </c>
      <c r="W56" s="321"/>
      <c r="X56" s="49">
        <f>SUM(Q56:U56)+O56</f>
        <v>0</v>
      </c>
      <c r="Y56" s="50">
        <f>F56-(X56+G56)</f>
        <v>3501934.4771583998</v>
      </c>
      <c r="AA56" s="13">
        <v>5451881.6915018819</v>
      </c>
      <c r="AC56" s="320" t="s">
        <v>242</v>
      </c>
    </row>
    <row r="57" spans="1:29" ht="49.5" customHeight="1" x14ac:dyDescent="0.25">
      <c r="A57" s="277"/>
      <c r="B57" s="51" t="s">
        <v>243</v>
      </c>
      <c r="C57" s="51" t="s">
        <v>244</v>
      </c>
      <c r="D57" s="52" t="s">
        <v>245</v>
      </c>
      <c r="E57" s="112">
        <v>3955407.9419664</v>
      </c>
      <c r="F57" s="112">
        <v>3955407.9419664</v>
      </c>
      <c r="G57" s="97">
        <f>[1]Foglio1!$U$99</f>
        <v>322262.73</v>
      </c>
      <c r="H57" s="98" t="s">
        <v>234</v>
      </c>
      <c r="I57" s="57"/>
      <c r="J57" s="98" t="s">
        <v>246</v>
      </c>
      <c r="K57" s="135" t="s">
        <v>247</v>
      </c>
      <c r="L57" s="136"/>
      <c r="M57" s="70"/>
      <c r="N57" s="71"/>
      <c r="O57" s="60"/>
      <c r="P57" s="61"/>
      <c r="Q57" s="137" t="s">
        <v>38</v>
      </c>
      <c r="R57" s="68"/>
      <c r="S57" s="62"/>
      <c r="T57" s="68" t="s">
        <v>38</v>
      </c>
      <c r="U57" s="63"/>
      <c r="V57" s="64">
        <v>3000000</v>
      </c>
      <c r="W57" s="321"/>
      <c r="X57" s="49">
        <f>SUM(Q57:U57)+O57</f>
        <v>0</v>
      </c>
      <c r="Y57" s="50">
        <f>F57-(X57+G57)</f>
        <v>3633145.2119664</v>
      </c>
      <c r="AA57" s="13">
        <v>5386843.6380659994</v>
      </c>
      <c r="AC57" s="320"/>
    </row>
    <row r="58" spans="1:29" ht="78.75" x14ac:dyDescent="0.25">
      <c r="A58" s="277"/>
      <c r="B58" s="51" t="s">
        <v>248</v>
      </c>
      <c r="C58" s="51" t="s">
        <v>249</v>
      </c>
      <c r="D58" s="52" t="s">
        <v>250</v>
      </c>
      <c r="E58" s="112">
        <v>4956777.0411983998</v>
      </c>
      <c r="F58" s="112">
        <v>4956777.0411983998</v>
      </c>
      <c r="G58" s="97">
        <f>[1]Foglio1!$U$102</f>
        <v>1915448.4899999998</v>
      </c>
      <c r="H58" s="98" t="s">
        <v>234</v>
      </c>
      <c r="I58" s="57"/>
      <c r="J58" s="98" t="s">
        <v>251</v>
      </c>
      <c r="K58" s="135" t="s">
        <v>252</v>
      </c>
      <c r="L58" s="136"/>
      <c r="M58" s="70"/>
      <c r="N58" s="71"/>
      <c r="O58" s="60"/>
      <c r="P58" s="61"/>
      <c r="Q58" s="62"/>
      <c r="R58" s="68" t="s">
        <v>38</v>
      </c>
      <c r="S58" s="62"/>
      <c r="T58" s="68" t="s">
        <v>38</v>
      </c>
      <c r="U58" s="63"/>
      <c r="V58" s="64">
        <v>3200000</v>
      </c>
      <c r="W58" s="321"/>
      <c r="X58" s="49">
        <f>SUM(Q58:U58)+O58</f>
        <v>0</v>
      </c>
      <c r="Y58" s="50">
        <f>F58-(X58+G58)</f>
        <v>3041328.5511984001</v>
      </c>
      <c r="AA58" s="13">
        <v>5823522.5272636469</v>
      </c>
      <c r="AC58" s="320"/>
    </row>
    <row r="59" spans="1:29" ht="48" customHeight="1" x14ac:dyDescent="0.25">
      <c r="A59" s="277"/>
      <c r="B59" s="51" t="s">
        <v>253</v>
      </c>
      <c r="C59" s="51" t="s">
        <v>254</v>
      </c>
      <c r="D59" s="52" t="s">
        <v>255</v>
      </c>
      <c r="E59" s="112">
        <v>5782906.5480648</v>
      </c>
      <c r="F59" s="112">
        <v>5782906.5480648</v>
      </c>
      <c r="G59" s="97">
        <f>[1]Foglio1!$U$105</f>
        <v>58204.959999999999</v>
      </c>
      <c r="H59" s="98" t="s">
        <v>234</v>
      </c>
      <c r="I59" s="57"/>
      <c r="J59" s="98" t="s">
        <v>256</v>
      </c>
      <c r="K59" s="135" t="s">
        <v>257</v>
      </c>
      <c r="L59" s="124"/>
      <c r="M59" s="70"/>
      <c r="N59" s="71"/>
      <c r="O59" s="60"/>
      <c r="P59" s="61"/>
      <c r="Q59" s="62"/>
      <c r="R59" s="68" t="s">
        <v>38</v>
      </c>
      <c r="S59" s="62"/>
      <c r="T59" s="68" t="s">
        <v>38</v>
      </c>
      <c r="U59" s="63"/>
      <c r="V59" s="64">
        <v>4600000</v>
      </c>
      <c r="W59" s="321"/>
      <c r="X59" s="49">
        <f>SUM(Q59:U59)+O59</f>
        <v>0</v>
      </c>
      <c r="Y59" s="50">
        <f>F59-(X59+G59)</f>
        <v>5724701.5880648</v>
      </c>
      <c r="AA59" s="13">
        <v>8355924.7052596528</v>
      </c>
      <c r="AC59" s="121" t="s">
        <v>156</v>
      </c>
    </row>
    <row r="60" spans="1:29" s="87" customFormat="1" ht="26.25" customHeight="1" thickBot="1" x14ac:dyDescent="0.3">
      <c r="A60" s="278"/>
      <c r="B60" s="72"/>
      <c r="C60" s="72"/>
      <c r="D60" s="73" t="s">
        <v>258</v>
      </c>
      <c r="E60" s="115">
        <f>SUM(E55:E59)</f>
        <v>22480736.277758397</v>
      </c>
      <c r="F60" s="115">
        <f>SUM(F55:F59)</f>
        <v>22480736.277758397</v>
      </c>
      <c r="G60" s="103">
        <f>SUM(G55:G59)</f>
        <v>5633688.8697830001</v>
      </c>
      <c r="H60" s="104"/>
      <c r="I60" s="78"/>
      <c r="J60" s="78"/>
      <c r="K60" s="141"/>
      <c r="L60" s="126"/>
      <c r="M60" s="79"/>
      <c r="N60" s="80"/>
      <c r="O60" s="142">
        <f t="shared" ref="O60" si="10">SUM(O55:O59)</f>
        <v>0</v>
      </c>
      <c r="P60" s="143"/>
      <c r="Q60" s="130"/>
      <c r="R60" s="130"/>
      <c r="S60" s="130"/>
      <c r="T60" s="130"/>
      <c r="U60" s="131"/>
      <c r="V60" s="148"/>
      <c r="W60" s="86"/>
      <c r="X60" s="49"/>
      <c r="Y60" s="50"/>
      <c r="AA60" s="88"/>
    </row>
    <row r="61" spans="1:29" ht="46.5" customHeight="1" x14ac:dyDescent="0.25">
      <c r="A61" s="276" t="s">
        <v>259</v>
      </c>
      <c r="B61" s="33" t="s">
        <v>260</v>
      </c>
      <c r="C61" s="33" t="s">
        <v>261</v>
      </c>
      <c r="D61" s="34" t="s">
        <v>262</v>
      </c>
      <c r="E61" s="108">
        <v>2379796.9333600001</v>
      </c>
      <c r="F61" s="108">
        <v>2379796.9333600001</v>
      </c>
      <c r="G61" s="91">
        <f>[1]Foglio1!$U$106</f>
        <v>0</v>
      </c>
      <c r="H61" s="92"/>
      <c r="I61" s="39"/>
      <c r="J61" s="279" t="s">
        <v>263</v>
      </c>
      <c r="K61" s="282" t="s">
        <v>264</v>
      </c>
      <c r="L61" s="285" t="s">
        <v>265</v>
      </c>
      <c r="M61" s="119"/>
      <c r="N61" s="109"/>
      <c r="O61" s="42"/>
      <c r="P61" s="43"/>
      <c r="Q61" s="45" t="s">
        <v>38</v>
      </c>
      <c r="R61" s="45" t="s">
        <v>38</v>
      </c>
      <c r="S61" s="44"/>
      <c r="T61" s="45" t="s">
        <v>38</v>
      </c>
      <c r="U61" s="46" t="s">
        <v>38</v>
      </c>
      <c r="V61" s="47">
        <v>1000000</v>
      </c>
      <c r="W61" s="48" t="s">
        <v>98</v>
      </c>
      <c r="X61" s="49">
        <f>SUM(Q61:U61)+O61</f>
        <v>0</v>
      </c>
      <c r="Y61" s="50">
        <f>F61-(X61+G61)</f>
        <v>2379796.9333600001</v>
      </c>
      <c r="AA61" s="13">
        <v>2644175.2590702758</v>
      </c>
      <c r="AC61" s="121" t="s">
        <v>266</v>
      </c>
    </row>
    <row r="62" spans="1:29" s="87" customFormat="1" ht="47.25" customHeight="1" thickBot="1" x14ac:dyDescent="0.3">
      <c r="A62" s="278"/>
      <c r="B62" s="72"/>
      <c r="C62" s="72"/>
      <c r="D62" s="73" t="s">
        <v>267</v>
      </c>
      <c r="E62" s="115">
        <f>SUM(E61)</f>
        <v>2379796.9333600001</v>
      </c>
      <c r="F62" s="115">
        <f>SUM(F61)</f>
        <v>2379796.9333600001</v>
      </c>
      <c r="G62" s="103">
        <f>SUM(G61)</f>
        <v>0</v>
      </c>
      <c r="H62" s="104"/>
      <c r="I62" s="78"/>
      <c r="J62" s="281"/>
      <c r="K62" s="284"/>
      <c r="L62" s="287"/>
      <c r="M62" s="79"/>
      <c r="N62" s="80"/>
      <c r="O62" s="142">
        <f t="shared" ref="O62" si="11">SUM(O61)</f>
        <v>0</v>
      </c>
      <c r="P62" s="143"/>
      <c r="Q62" s="130"/>
      <c r="R62" s="130"/>
      <c r="S62" s="130"/>
      <c r="T62" s="130"/>
      <c r="U62" s="131"/>
      <c r="V62" s="132"/>
      <c r="W62" s="86"/>
      <c r="X62" s="49"/>
      <c r="Y62" s="50"/>
      <c r="AA62" s="88"/>
    </row>
    <row r="63" spans="1:29" ht="37.5" customHeight="1" x14ac:dyDescent="0.25">
      <c r="A63" s="276" t="s">
        <v>268</v>
      </c>
      <c r="B63" s="33" t="s">
        <v>269</v>
      </c>
      <c r="C63" s="33"/>
      <c r="D63" s="34" t="s">
        <v>270</v>
      </c>
      <c r="E63" s="108">
        <v>36934062.075076193</v>
      </c>
      <c r="F63" s="108"/>
      <c r="G63" s="91"/>
      <c r="H63" s="92"/>
      <c r="I63" s="39"/>
      <c r="J63" s="279" t="s">
        <v>271</v>
      </c>
      <c r="K63" s="282" t="s">
        <v>272</v>
      </c>
      <c r="L63" s="285" t="s">
        <v>273</v>
      </c>
      <c r="M63" s="160"/>
      <c r="N63" s="161"/>
      <c r="O63" s="162"/>
      <c r="P63" s="336"/>
      <c r="Q63" s="337"/>
      <c r="R63" s="337"/>
      <c r="S63" s="337"/>
      <c r="T63" s="337"/>
      <c r="U63" s="338"/>
      <c r="V63" s="163"/>
      <c r="W63" s="339" t="s">
        <v>274</v>
      </c>
      <c r="X63" s="49"/>
      <c r="Y63" s="65"/>
      <c r="AC63" s="320" t="s">
        <v>190</v>
      </c>
    </row>
    <row r="64" spans="1:29" ht="24" customHeight="1" x14ac:dyDescent="0.25">
      <c r="A64" s="277"/>
      <c r="B64" s="51"/>
      <c r="C64" s="51" t="s">
        <v>275</v>
      </c>
      <c r="D64" s="52" t="s">
        <v>276</v>
      </c>
      <c r="E64" s="112"/>
      <c r="F64" s="112">
        <v>2419550.3594058999</v>
      </c>
      <c r="G64" s="97"/>
      <c r="H64" s="98" t="s">
        <v>124</v>
      </c>
      <c r="I64" s="57"/>
      <c r="J64" s="280"/>
      <c r="K64" s="283"/>
      <c r="L64" s="286"/>
      <c r="M64" s="66" t="s">
        <v>277</v>
      </c>
      <c r="N64" s="67">
        <v>42716</v>
      </c>
      <c r="O64" s="164">
        <v>200000</v>
      </c>
      <c r="P64" s="344" t="s">
        <v>278</v>
      </c>
      <c r="Q64" s="345"/>
      <c r="R64" s="345"/>
      <c r="S64" s="345"/>
      <c r="T64" s="345"/>
      <c r="U64" s="346"/>
      <c r="V64" s="165">
        <v>200000</v>
      </c>
      <c r="W64" s="340"/>
      <c r="X64" s="49"/>
      <c r="Y64" s="65"/>
      <c r="AC64" s="320"/>
    </row>
    <row r="65" spans="1:29" ht="34.5" customHeight="1" x14ac:dyDescent="0.25">
      <c r="A65" s="277"/>
      <c r="B65" s="51"/>
      <c r="C65" s="51" t="s">
        <v>279</v>
      </c>
      <c r="D65" s="52" t="s">
        <v>280</v>
      </c>
      <c r="E65" s="112"/>
      <c r="F65" s="112">
        <v>2419550.3594058999</v>
      </c>
      <c r="G65" s="97"/>
      <c r="H65" s="98" t="s">
        <v>124</v>
      </c>
      <c r="I65" s="57"/>
      <c r="J65" s="280"/>
      <c r="K65" s="283"/>
      <c r="L65" s="286"/>
      <c r="M65" s="66" t="s">
        <v>277</v>
      </c>
      <c r="N65" s="67">
        <v>42716</v>
      </c>
      <c r="O65" s="164">
        <v>200000</v>
      </c>
      <c r="P65" s="347"/>
      <c r="Q65" s="345"/>
      <c r="R65" s="345"/>
      <c r="S65" s="345"/>
      <c r="T65" s="345"/>
      <c r="U65" s="346"/>
      <c r="V65" s="165">
        <v>200000</v>
      </c>
      <c r="W65" s="340"/>
      <c r="X65" s="49"/>
      <c r="Y65" s="65"/>
      <c r="AC65" s="320"/>
    </row>
    <row r="66" spans="1:29" ht="34.5" customHeight="1" x14ac:dyDescent="0.25">
      <c r="A66" s="277"/>
      <c r="B66" s="51"/>
      <c r="C66" s="51" t="s">
        <v>281</v>
      </c>
      <c r="D66" s="52" t="s">
        <v>282</v>
      </c>
      <c r="E66" s="112"/>
      <c r="F66" s="112">
        <v>7742561.1500988798</v>
      </c>
      <c r="G66" s="97"/>
      <c r="H66" s="98" t="s">
        <v>124</v>
      </c>
      <c r="I66" s="57"/>
      <c r="J66" s="280"/>
      <c r="K66" s="283"/>
      <c r="L66" s="286"/>
      <c r="M66" s="66" t="s">
        <v>277</v>
      </c>
      <c r="N66" s="67">
        <v>42716</v>
      </c>
      <c r="O66" s="164">
        <v>350000</v>
      </c>
      <c r="P66" s="347"/>
      <c r="Q66" s="345"/>
      <c r="R66" s="345"/>
      <c r="S66" s="345"/>
      <c r="T66" s="345"/>
      <c r="U66" s="346"/>
      <c r="V66" s="165">
        <v>350000</v>
      </c>
      <c r="W66" s="340"/>
      <c r="X66" s="49"/>
      <c r="Y66" s="65"/>
      <c r="Z66" s="166">
        <f>X66*5</f>
        <v>0</v>
      </c>
      <c r="AC66" s="320"/>
    </row>
    <row r="67" spans="1:29" ht="24" customHeight="1" x14ac:dyDescent="0.25">
      <c r="A67" s="277"/>
      <c r="B67" s="51"/>
      <c r="C67" s="51" t="s">
        <v>283</v>
      </c>
      <c r="D67" s="52" t="s">
        <v>284</v>
      </c>
      <c r="E67" s="112"/>
      <c r="F67" s="112">
        <v>5563161.6623999998</v>
      </c>
      <c r="G67" s="97"/>
      <c r="H67" s="98" t="s">
        <v>285</v>
      </c>
      <c r="I67" s="57"/>
      <c r="J67" s="280"/>
      <c r="K67" s="283"/>
      <c r="L67" s="286"/>
      <c r="M67" s="66" t="s">
        <v>277</v>
      </c>
      <c r="N67" s="67">
        <v>42716</v>
      </c>
      <c r="O67" s="164">
        <v>350000</v>
      </c>
      <c r="P67" s="347"/>
      <c r="Q67" s="345"/>
      <c r="R67" s="345"/>
      <c r="S67" s="345"/>
      <c r="T67" s="345"/>
      <c r="U67" s="346"/>
      <c r="V67" s="165">
        <v>350000</v>
      </c>
      <c r="W67" s="340"/>
      <c r="X67" s="49"/>
      <c r="Y67" s="65"/>
      <c r="AC67" s="320"/>
    </row>
    <row r="68" spans="1:29" ht="24" customHeight="1" x14ac:dyDescent="0.25">
      <c r="A68" s="277"/>
      <c r="B68" s="51"/>
      <c r="C68" s="51" t="s">
        <v>286</v>
      </c>
      <c r="D68" s="52" t="s">
        <v>287</v>
      </c>
      <c r="E68" s="112"/>
      <c r="F68" s="112">
        <v>11613841.725148318</v>
      </c>
      <c r="G68" s="97"/>
      <c r="H68" s="98" t="s">
        <v>124</v>
      </c>
      <c r="I68" s="57"/>
      <c r="J68" s="280"/>
      <c r="K68" s="283"/>
      <c r="L68" s="286"/>
      <c r="M68" s="66" t="s">
        <v>277</v>
      </c>
      <c r="N68" s="67">
        <v>42716</v>
      </c>
      <c r="O68" s="164">
        <v>1350000</v>
      </c>
      <c r="P68" s="347"/>
      <c r="Q68" s="345"/>
      <c r="R68" s="345"/>
      <c r="S68" s="345"/>
      <c r="T68" s="345"/>
      <c r="U68" s="346"/>
      <c r="V68" s="165">
        <v>1350000</v>
      </c>
      <c r="W68" s="340"/>
      <c r="X68" s="49"/>
      <c r="Y68" s="65"/>
      <c r="AC68" s="320"/>
    </row>
    <row r="69" spans="1:29" ht="24" customHeight="1" x14ac:dyDescent="0.25">
      <c r="A69" s="277"/>
      <c r="B69" s="51"/>
      <c r="C69" s="51" t="s">
        <v>288</v>
      </c>
      <c r="D69" s="52" t="s">
        <v>289</v>
      </c>
      <c r="E69" s="112"/>
      <c r="F69" s="112">
        <v>574031.74548937602</v>
      </c>
      <c r="G69" s="97"/>
      <c r="H69" s="98" t="s">
        <v>124</v>
      </c>
      <c r="I69" s="57"/>
      <c r="J69" s="280"/>
      <c r="K69" s="283"/>
      <c r="L69" s="286"/>
      <c r="M69" s="66" t="s">
        <v>277</v>
      </c>
      <c r="N69" s="67">
        <v>42716</v>
      </c>
      <c r="O69" s="164">
        <v>75000</v>
      </c>
      <c r="P69" s="347"/>
      <c r="Q69" s="345"/>
      <c r="R69" s="345"/>
      <c r="S69" s="345"/>
      <c r="T69" s="345"/>
      <c r="U69" s="346"/>
      <c r="V69" s="165">
        <v>75000</v>
      </c>
      <c r="W69" s="340"/>
      <c r="X69" s="49"/>
      <c r="Y69" s="65"/>
      <c r="AC69" s="320"/>
    </row>
    <row r="70" spans="1:29" ht="51" customHeight="1" x14ac:dyDescent="0.25">
      <c r="A70" s="277"/>
      <c r="B70" s="51"/>
      <c r="C70" s="51" t="s">
        <v>290</v>
      </c>
      <c r="D70" s="52" t="s">
        <v>291</v>
      </c>
      <c r="E70" s="112"/>
      <c r="F70" s="112">
        <v>5525055.5503352433</v>
      </c>
      <c r="G70" s="97"/>
      <c r="H70" s="98" t="s">
        <v>124</v>
      </c>
      <c r="I70" s="57"/>
      <c r="J70" s="280"/>
      <c r="K70" s="283"/>
      <c r="L70" s="286"/>
      <c r="M70" s="167"/>
      <c r="N70" s="168"/>
      <c r="O70" s="164">
        <v>0</v>
      </c>
      <c r="P70" s="347"/>
      <c r="Q70" s="345"/>
      <c r="R70" s="345"/>
      <c r="S70" s="345"/>
      <c r="T70" s="345"/>
      <c r="U70" s="346"/>
      <c r="V70" s="169" t="s">
        <v>292</v>
      </c>
      <c r="W70" s="340" t="s">
        <v>293</v>
      </c>
      <c r="X70" s="49"/>
      <c r="Y70" s="65"/>
      <c r="AC70" s="320"/>
    </row>
    <row r="71" spans="1:29" ht="77.25" customHeight="1" x14ac:dyDescent="0.25">
      <c r="A71" s="277"/>
      <c r="B71" s="51"/>
      <c r="C71" s="51" t="s">
        <v>294</v>
      </c>
      <c r="D71" s="52" t="s">
        <v>295</v>
      </c>
      <c r="E71" s="112"/>
      <c r="F71" s="112">
        <v>1076309.5227925798</v>
      </c>
      <c r="G71" s="97"/>
      <c r="H71" s="98" t="s">
        <v>124</v>
      </c>
      <c r="I71" s="57"/>
      <c r="J71" s="280"/>
      <c r="K71" s="283"/>
      <c r="L71" s="286"/>
      <c r="M71" s="66" t="s">
        <v>277</v>
      </c>
      <c r="N71" s="67">
        <v>42716</v>
      </c>
      <c r="O71" s="164">
        <v>300000</v>
      </c>
      <c r="P71" s="347"/>
      <c r="Q71" s="345"/>
      <c r="R71" s="345"/>
      <c r="S71" s="345"/>
      <c r="T71" s="345"/>
      <c r="U71" s="346"/>
      <c r="V71" s="170">
        <v>300000</v>
      </c>
      <c r="W71" s="340"/>
      <c r="X71" s="49"/>
      <c r="Y71" s="65"/>
      <c r="AC71" s="320"/>
    </row>
    <row r="72" spans="1:29" ht="31.5" x14ac:dyDescent="0.25">
      <c r="A72" s="277"/>
      <c r="B72" s="51" t="s">
        <v>296</v>
      </c>
      <c r="C72" s="51"/>
      <c r="D72" s="52" t="s">
        <v>297</v>
      </c>
      <c r="E72" s="112">
        <v>7844289.7423866</v>
      </c>
      <c r="F72" s="112"/>
      <c r="G72" s="97"/>
      <c r="H72" s="98"/>
      <c r="I72" s="57"/>
      <c r="J72" s="280"/>
      <c r="K72" s="283" t="s">
        <v>298</v>
      </c>
      <c r="L72" s="286" t="s">
        <v>299</v>
      </c>
      <c r="M72" s="171"/>
      <c r="N72" s="172"/>
      <c r="O72" s="173"/>
      <c r="P72" s="347"/>
      <c r="Q72" s="345"/>
      <c r="R72" s="345"/>
      <c r="S72" s="345"/>
      <c r="T72" s="345"/>
      <c r="U72" s="346"/>
      <c r="V72" s="174"/>
      <c r="W72" s="175"/>
      <c r="X72" s="49"/>
      <c r="Y72" s="65"/>
    </row>
    <row r="73" spans="1:29" ht="59.25" customHeight="1" x14ac:dyDescent="0.25">
      <c r="A73" s="277"/>
      <c r="B73" s="51"/>
      <c r="C73" s="51" t="s">
        <v>300</v>
      </c>
      <c r="D73" s="52" t="s">
        <v>301</v>
      </c>
      <c r="E73" s="112"/>
      <c r="F73" s="112">
        <v>3137715.8969546403</v>
      </c>
      <c r="G73" s="97"/>
      <c r="H73" s="98" t="s">
        <v>124</v>
      </c>
      <c r="I73" s="57"/>
      <c r="J73" s="280"/>
      <c r="K73" s="283"/>
      <c r="L73" s="286"/>
      <c r="M73" s="99"/>
      <c r="N73" s="100"/>
      <c r="O73" s="176">
        <v>3138000</v>
      </c>
      <c r="P73" s="348" t="s">
        <v>302</v>
      </c>
      <c r="Q73" s="349"/>
      <c r="R73" s="349"/>
      <c r="S73" s="349"/>
      <c r="T73" s="349"/>
      <c r="U73" s="350"/>
      <c r="V73" s="174"/>
      <c r="W73" s="175" t="s">
        <v>303</v>
      </c>
      <c r="X73" s="49"/>
      <c r="Y73" s="65"/>
      <c r="AC73" s="320" t="s">
        <v>304</v>
      </c>
    </row>
    <row r="74" spans="1:29" ht="72.75" customHeight="1" x14ac:dyDescent="0.25">
      <c r="A74" s="277"/>
      <c r="B74" s="51"/>
      <c r="C74" s="51" t="s">
        <v>305</v>
      </c>
      <c r="D74" s="52" t="s">
        <v>306</v>
      </c>
      <c r="E74" s="112"/>
      <c r="F74" s="112">
        <v>2353286.9227159801</v>
      </c>
      <c r="G74" s="97"/>
      <c r="H74" s="98" t="s">
        <v>124</v>
      </c>
      <c r="I74" s="57"/>
      <c r="J74" s="280"/>
      <c r="K74" s="283"/>
      <c r="L74" s="286"/>
      <c r="M74" s="99"/>
      <c r="N74" s="100"/>
      <c r="O74" s="176"/>
      <c r="P74" s="348" t="s">
        <v>307</v>
      </c>
      <c r="Q74" s="349"/>
      <c r="R74" s="349"/>
      <c r="S74" s="349"/>
      <c r="T74" s="349"/>
      <c r="U74" s="350"/>
      <c r="V74" s="174"/>
      <c r="W74" s="175" t="s">
        <v>308</v>
      </c>
      <c r="X74" s="49"/>
      <c r="Y74" s="65"/>
      <c r="AC74" s="320"/>
    </row>
    <row r="75" spans="1:29" ht="32.25" thickBot="1" x14ac:dyDescent="0.3">
      <c r="A75" s="277"/>
      <c r="B75" s="51"/>
      <c r="C75" s="51" t="s">
        <v>309</v>
      </c>
      <c r="D75" s="52" t="s">
        <v>310</v>
      </c>
      <c r="E75" s="112"/>
      <c r="F75" s="112">
        <v>2353286.9227159801</v>
      </c>
      <c r="G75" s="97"/>
      <c r="H75" s="98" t="s">
        <v>124</v>
      </c>
      <c r="I75" s="57"/>
      <c r="J75" s="280"/>
      <c r="K75" s="283"/>
      <c r="L75" s="286"/>
      <c r="M75" s="70"/>
      <c r="N75" s="71"/>
      <c r="O75" s="164"/>
      <c r="P75" s="177"/>
      <c r="Q75" s="178"/>
      <c r="R75" s="179" t="s">
        <v>38</v>
      </c>
      <c r="S75" s="178"/>
      <c r="T75" s="179" t="s">
        <v>38</v>
      </c>
      <c r="U75" s="180"/>
      <c r="V75" s="181">
        <v>350000</v>
      </c>
      <c r="W75" s="175" t="s">
        <v>311</v>
      </c>
      <c r="X75" s="49"/>
      <c r="Y75" s="65"/>
      <c r="AC75" s="320"/>
    </row>
    <row r="76" spans="1:29" s="87" customFormat="1" ht="24.75" customHeight="1" thickBot="1" x14ac:dyDescent="0.3">
      <c r="A76" s="278"/>
      <c r="B76" s="72"/>
      <c r="C76" s="72"/>
      <c r="D76" s="73" t="s">
        <v>312</v>
      </c>
      <c r="E76" s="115">
        <v>44778351.817462794</v>
      </c>
      <c r="F76" s="115">
        <f>SUM(F63:F75)</f>
        <v>44778351.817462787</v>
      </c>
      <c r="G76" s="103">
        <f>[2]Foglio1!$U$119</f>
        <v>13563778.611062966</v>
      </c>
      <c r="H76" s="104"/>
      <c r="I76" s="78"/>
      <c r="J76" s="281"/>
      <c r="K76" s="284"/>
      <c r="L76" s="287"/>
      <c r="M76" s="79"/>
      <c r="N76" s="80"/>
      <c r="O76" s="182">
        <f t="shared" ref="O76" si="12">SUM(O63:O75)</f>
        <v>5963000</v>
      </c>
      <c r="P76" s="351"/>
      <c r="Q76" s="352"/>
      <c r="R76" s="352"/>
      <c r="S76" s="352"/>
      <c r="T76" s="352"/>
      <c r="U76" s="353"/>
      <c r="V76" s="183"/>
      <c r="W76" s="184"/>
      <c r="X76" s="49">
        <f>SUM(Q76:U76)+O76*5</f>
        <v>29815000</v>
      </c>
      <c r="Y76" s="65">
        <f>F76-(X76+G76)</f>
        <v>1399573.2063998207</v>
      </c>
      <c r="Z76" s="87" t="s">
        <v>313</v>
      </c>
      <c r="AA76" s="88">
        <v>21969289.742386602</v>
      </c>
    </row>
    <row r="77" spans="1:29" ht="33.75" customHeight="1" x14ac:dyDescent="0.25">
      <c r="A77" s="276" t="s">
        <v>314</v>
      </c>
      <c r="B77" s="33" t="s">
        <v>315</v>
      </c>
      <c r="C77" s="33" t="s">
        <v>316</v>
      </c>
      <c r="D77" s="34" t="s">
        <v>317</v>
      </c>
      <c r="E77" s="108">
        <v>20500250.725944001</v>
      </c>
      <c r="F77" s="108">
        <v>20500250.725944001</v>
      </c>
      <c r="G77" s="91"/>
      <c r="H77" s="92" t="s">
        <v>124</v>
      </c>
      <c r="I77" s="39"/>
      <c r="J77" s="279" t="s">
        <v>318</v>
      </c>
      <c r="K77" s="282" t="s">
        <v>319</v>
      </c>
      <c r="L77" s="285" t="s">
        <v>273</v>
      </c>
      <c r="M77" s="40" t="s">
        <v>320</v>
      </c>
      <c r="N77" s="41">
        <v>42716</v>
      </c>
      <c r="O77" s="42">
        <v>2500000</v>
      </c>
      <c r="P77" s="354" t="s">
        <v>321</v>
      </c>
      <c r="Q77" s="355"/>
      <c r="R77" s="355"/>
      <c r="S77" s="355"/>
      <c r="T77" s="355"/>
      <c r="U77" s="356"/>
      <c r="V77" s="185">
        <v>2500000</v>
      </c>
      <c r="W77" s="331" t="s">
        <v>322</v>
      </c>
      <c r="X77" s="49"/>
      <c r="Y77" s="65"/>
      <c r="AC77" s="320" t="s">
        <v>190</v>
      </c>
    </row>
    <row r="78" spans="1:29" ht="34.5" customHeight="1" x14ac:dyDescent="0.25">
      <c r="A78" s="277"/>
      <c r="B78" s="51" t="s">
        <v>323</v>
      </c>
      <c r="C78" s="51" t="s">
        <v>324</v>
      </c>
      <c r="D78" s="52" t="s">
        <v>325</v>
      </c>
      <c r="E78" s="112">
        <v>93390031.084855989</v>
      </c>
      <c r="F78" s="112">
        <v>93390031.084855989</v>
      </c>
      <c r="G78" s="97"/>
      <c r="H78" s="98" t="s">
        <v>124</v>
      </c>
      <c r="I78" s="57"/>
      <c r="J78" s="280"/>
      <c r="K78" s="283"/>
      <c r="L78" s="286"/>
      <c r="M78" s="66" t="s">
        <v>320</v>
      </c>
      <c r="N78" s="67">
        <v>42716</v>
      </c>
      <c r="O78" s="60">
        <v>12000000</v>
      </c>
      <c r="P78" s="363"/>
      <c r="Q78" s="364"/>
      <c r="R78" s="364"/>
      <c r="S78" s="364"/>
      <c r="T78" s="364"/>
      <c r="U78" s="365"/>
      <c r="V78" s="186">
        <v>12000000</v>
      </c>
      <c r="W78" s="321"/>
      <c r="X78" s="49"/>
      <c r="Y78" s="65"/>
      <c r="AC78" s="320"/>
    </row>
    <row r="79" spans="1:29" s="87" customFormat="1" ht="45" customHeight="1" thickBot="1" x14ac:dyDescent="0.3">
      <c r="A79" s="362"/>
      <c r="B79" s="187"/>
      <c r="C79" s="187"/>
      <c r="D79" s="188" t="s">
        <v>326</v>
      </c>
      <c r="E79" s="189">
        <f>SUM(E77:E78)</f>
        <v>113890281.81079999</v>
      </c>
      <c r="F79" s="189">
        <f>SUM(F77:F78)</f>
        <v>113890281.81079999</v>
      </c>
      <c r="G79" s="103">
        <f>[1]Foglio1!$U$122</f>
        <v>33818798.96535001</v>
      </c>
      <c r="H79" s="104"/>
      <c r="I79" s="78"/>
      <c r="J79" s="281"/>
      <c r="K79" s="284"/>
      <c r="L79" s="287"/>
      <c r="M79" s="190"/>
      <c r="N79" s="191"/>
      <c r="O79" s="192">
        <f t="shared" ref="O79" si="13">SUM(O77:O78)</f>
        <v>14500000</v>
      </c>
      <c r="P79" s="366"/>
      <c r="Q79" s="367"/>
      <c r="R79" s="367"/>
      <c r="S79" s="367"/>
      <c r="T79" s="367"/>
      <c r="U79" s="368"/>
      <c r="V79" s="193"/>
      <c r="W79" s="369"/>
      <c r="X79" s="49">
        <f>SUM(Q79:U79)*5+O79*5</f>
        <v>72500000</v>
      </c>
      <c r="Y79" s="194">
        <f>F79-(X79+G79)</f>
        <v>7571482.8454499841</v>
      </c>
      <c r="Z79" s="87" t="s">
        <v>327</v>
      </c>
      <c r="AA79" s="88">
        <v>128500000</v>
      </c>
      <c r="AC79" s="89"/>
    </row>
    <row r="80" spans="1:29" ht="41.25" customHeight="1" x14ac:dyDescent="0.25">
      <c r="A80" s="276" t="s">
        <v>328</v>
      </c>
      <c r="B80" s="33" t="s">
        <v>329</v>
      </c>
      <c r="C80" s="33" t="s">
        <v>330</v>
      </c>
      <c r="D80" s="34" t="s">
        <v>331</v>
      </c>
      <c r="E80" s="108">
        <v>43630061.164049506</v>
      </c>
      <c r="F80" s="108">
        <v>43630061.164049506</v>
      </c>
      <c r="G80" s="91"/>
      <c r="H80" s="92" t="s">
        <v>124</v>
      </c>
      <c r="I80" s="39"/>
      <c r="J80" s="279" t="s">
        <v>332</v>
      </c>
      <c r="K80" s="282" t="s">
        <v>333</v>
      </c>
      <c r="L80" s="285" t="s">
        <v>273</v>
      </c>
      <c r="M80" s="40" t="s">
        <v>334</v>
      </c>
      <c r="N80" s="41">
        <v>42716</v>
      </c>
      <c r="O80" s="42">
        <v>8800000</v>
      </c>
      <c r="P80" s="354" t="s">
        <v>335</v>
      </c>
      <c r="Q80" s="355"/>
      <c r="R80" s="355"/>
      <c r="S80" s="355"/>
      <c r="T80" s="355"/>
      <c r="U80" s="356"/>
      <c r="V80" s="111">
        <v>8800000</v>
      </c>
      <c r="W80" s="331" t="s">
        <v>336</v>
      </c>
      <c r="X80" s="49">
        <f>SUM(P80:U80)+O80</f>
        <v>8800000</v>
      </c>
      <c r="Y80" s="65">
        <f>F80-(X80+G80)</f>
        <v>34830061.164049506</v>
      </c>
      <c r="AA80" s="13">
        <v>17300000</v>
      </c>
      <c r="AC80" s="361" t="s">
        <v>190</v>
      </c>
    </row>
    <row r="81" spans="1:29" s="87" customFormat="1" ht="45.75" customHeight="1" thickBot="1" x14ac:dyDescent="0.3">
      <c r="A81" s="278"/>
      <c r="B81" s="72"/>
      <c r="C81" s="72"/>
      <c r="D81" s="73" t="s">
        <v>337</v>
      </c>
      <c r="E81" s="115">
        <f>SUM(E80)</f>
        <v>43630061.164049506</v>
      </c>
      <c r="F81" s="115">
        <f>SUM(F80)</f>
        <v>43630061.164049506</v>
      </c>
      <c r="G81" s="103">
        <f>[1]Foglio1!$U$126</f>
        <v>999062.98999999941</v>
      </c>
      <c r="H81" s="104"/>
      <c r="I81" s="78"/>
      <c r="J81" s="281"/>
      <c r="K81" s="284"/>
      <c r="L81" s="287"/>
      <c r="M81" s="195"/>
      <c r="N81" s="196"/>
      <c r="O81" s="142">
        <f t="shared" ref="O81" si="14">SUM(O80)</f>
        <v>8800000</v>
      </c>
      <c r="P81" s="357"/>
      <c r="Q81" s="358"/>
      <c r="R81" s="358"/>
      <c r="S81" s="358"/>
      <c r="T81" s="358"/>
      <c r="U81" s="359"/>
      <c r="V81" s="132"/>
      <c r="W81" s="360"/>
      <c r="X81" s="49"/>
      <c r="Y81" s="65"/>
      <c r="AA81" s="88"/>
      <c r="AC81" s="361"/>
    </row>
    <row r="82" spans="1:29" ht="29.25" customHeight="1" x14ac:dyDescent="0.25">
      <c r="A82" s="276" t="s">
        <v>338</v>
      </c>
      <c r="B82" s="33">
        <v>14</v>
      </c>
      <c r="C82" s="33" t="s">
        <v>339</v>
      </c>
      <c r="D82" s="34" t="s">
        <v>340</v>
      </c>
      <c r="E82" s="108">
        <v>13003890.38586</v>
      </c>
      <c r="F82" s="108">
        <v>13003890.38586</v>
      </c>
      <c r="G82" s="91"/>
      <c r="H82" s="92" t="s">
        <v>65</v>
      </c>
      <c r="I82" s="39"/>
      <c r="J82" s="279" t="s">
        <v>341</v>
      </c>
      <c r="K82" s="282" t="s">
        <v>342</v>
      </c>
      <c r="L82" s="285" t="s">
        <v>273</v>
      </c>
      <c r="M82" s="40" t="s">
        <v>343</v>
      </c>
      <c r="N82" s="41">
        <v>42716</v>
      </c>
      <c r="O82" s="42">
        <v>2500000</v>
      </c>
      <c r="P82" s="354" t="s">
        <v>344</v>
      </c>
      <c r="Q82" s="355"/>
      <c r="R82" s="355"/>
      <c r="S82" s="355"/>
      <c r="T82" s="355"/>
      <c r="U82" s="356"/>
      <c r="V82" s="47">
        <v>2500000</v>
      </c>
      <c r="W82" s="331" t="s">
        <v>345</v>
      </c>
      <c r="X82" s="49">
        <f>SUM(Q82:U82)+O82</f>
        <v>2500000</v>
      </c>
      <c r="Y82" s="65">
        <f>F82-(X82+G82)</f>
        <v>10503890.38586</v>
      </c>
      <c r="AA82" s="13">
        <v>2500000</v>
      </c>
      <c r="AC82" s="361" t="s">
        <v>190</v>
      </c>
    </row>
    <row r="83" spans="1:29" s="87" customFormat="1" ht="66" customHeight="1" thickBot="1" x14ac:dyDescent="0.3">
      <c r="A83" s="278"/>
      <c r="B83" s="72"/>
      <c r="C83" s="72"/>
      <c r="D83" s="73" t="s">
        <v>346</v>
      </c>
      <c r="E83" s="115">
        <f>SUM(E82)</f>
        <v>13003890.38586</v>
      </c>
      <c r="F83" s="115">
        <f>SUM(F82)</f>
        <v>13003890.38586</v>
      </c>
      <c r="G83" s="103">
        <f>[1]Foglio1!$U$129</f>
        <v>3367605.9800000004</v>
      </c>
      <c r="H83" s="104"/>
      <c r="I83" s="78"/>
      <c r="J83" s="281"/>
      <c r="K83" s="284"/>
      <c r="L83" s="287"/>
      <c r="M83" s="197"/>
      <c r="N83" s="198"/>
      <c r="O83" s="142">
        <f>SUM(O82)</f>
        <v>2500000</v>
      </c>
      <c r="P83" s="357"/>
      <c r="Q83" s="358"/>
      <c r="R83" s="358"/>
      <c r="S83" s="358"/>
      <c r="T83" s="358"/>
      <c r="U83" s="359"/>
      <c r="V83" s="132"/>
      <c r="W83" s="360"/>
      <c r="X83" s="49"/>
      <c r="Y83" s="65"/>
      <c r="AA83" s="88"/>
      <c r="AC83" s="361"/>
    </row>
    <row r="84" spans="1:29" ht="48.75" customHeight="1" x14ac:dyDescent="0.25">
      <c r="A84" s="276" t="s">
        <v>347</v>
      </c>
      <c r="B84" s="33" t="s">
        <v>348</v>
      </c>
      <c r="C84" s="33" t="s">
        <v>349</v>
      </c>
      <c r="D84" s="199" t="s">
        <v>350</v>
      </c>
      <c r="E84" s="200">
        <v>3283810.7035000003</v>
      </c>
      <c r="F84" s="108">
        <v>3283810.7035000003</v>
      </c>
      <c r="G84" s="91"/>
      <c r="H84" s="92" t="s">
        <v>351</v>
      </c>
      <c r="I84" s="39"/>
      <c r="J84" s="92" t="s">
        <v>352</v>
      </c>
      <c r="K84" s="145" t="s">
        <v>353</v>
      </c>
      <c r="L84" s="146" t="s">
        <v>354</v>
      </c>
      <c r="M84" s="119"/>
      <c r="N84" s="109"/>
      <c r="O84" s="42"/>
      <c r="P84" s="201"/>
      <c r="Q84" s="45" t="s">
        <v>38</v>
      </c>
      <c r="R84" s="45"/>
      <c r="S84" s="44"/>
      <c r="T84" s="45" t="s">
        <v>38</v>
      </c>
      <c r="U84" s="45"/>
      <c r="V84" s="202">
        <v>1700000</v>
      </c>
      <c r="W84" s="203" t="s">
        <v>39</v>
      </c>
      <c r="X84" s="49">
        <f>SUM(Q84:U84)+O84</f>
        <v>0</v>
      </c>
      <c r="Y84" s="50">
        <f t="shared" ref="Y84:Y91" si="15">F84-(X84+G84)</f>
        <v>3283810.7035000003</v>
      </c>
      <c r="AA84" s="13">
        <v>4378369.5419745333</v>
      </c>
      <c r="AC84" s="320" t="s">
        <v>304</v>
      </c>
    </row>
    <row r="85" spans="1:29" ht="58.5" customHeight="1" x14ac:dyDescent="0.25">
      <c r="A85" s="277"/>
      <c r="B85" s="51" t="s">
        <v>355</v>
      </c>
      <c r="C85" s="51" t="s">
        <v>356</v>
      </c>
      <c r="D85" s="204" t="s">
        <v>357</v>
      </c>
      <c r="E85" s="205">
        <v>8499274.7620000001</v>
      </c>
      <c r="F85" s="112">
        <v>8499274.7620000001</v>
      </c>
      <c r="G85" s="97">
        <f>[1]Foglio1!$U$133</f>
        <v>257003.11</v>
      </c>
      <c r="H85" s="98" t="s">
        <v>351</v>
      </c>
      <c r="I85" s="57"/>
      <c r="J85" s="98" t="s">
        <v>358</v>
      </c>
      <c r="K85" s="135" t="s">
        <v>359</v>
      </c>
      <c r="L85" s="124" t="s">
        <v>354</v>
      </c>
      <c r="M85" s="70"/>
      <c r="N85" s="71"/>
      <c r="O85" s="60"/>
      <c r="P85" s="206"/>
      <c r="Q85" s="68"/>
      <c r="R85" s="68"/>
      <c r="S85" s="62" t="s">
        <v>38</v>
      </c>
      <c r="T85" s="68"/>
      <c r="U85" s="68" t="s">
        <v>38</v>
      </c>
      <c r="V85" s="207">
        <v>5500000</v>
      </c>
      <c r="W85" s="175" t="s">
        <v>360</v>
      </c>
      <c r="X85" s="49">
        <f>SUM(Q85:U85)+O85</f>
        <v>0</v>
      </c>
      <c r="Y85" s="50">
        <f t="shared" si="15"/>
        <v>8242271.6519999998</v>
      </c>
      <c r="AA85" s="13">
        <v>10157779.323486401</v>
      </c>
      <c r="AC85" s="320"/>
    </row>
    <row r="86" spans="1:29" ht="78.75" x14ac:dyDescent="0.25">
      <c r="A86" s="277"/>
      <c r="B86" s="51" t="s">
        <v>361</v>
      </c>
      <c r="C86" s="51" t="s">
        <v>362</v>
      </c>
      <c r="D86" s="204" t="s">
        <v>363</v>
      </c>
      <c r="E86" s="205">
        <v>1158992.013</v>
      </c>
      <c r="F86" s="112">
        <v>1158992.013</v>
      </c>
      <c r="G86" s="97"/>
      <c r="H86" s="98" t="s">
        <v>351</v>
      </c>
      <c r="I86" s="57"/>
      <c r="J86" s="98" t="s">
        <v>364</v>
      </c>
      <c r="K86" s="135" t="s">
        <v>365</v>
      </c>
      <c r="L86" s="136" t="s">
        <v>366</v>
      </c>
      <c r="M86" s="70"/>
      <c r="N86" s="71"/>
      <c r="O86" s="60"/>
      <c r="P86" s="206"/>
      <c r="Q86" s="208"/>
      <c r="R86" s="68" t="s">
        <v>38</v>
      </c>
      <c r="S86" s="209"/>
      <c r="T86" s="68" t="s">
        <v>38</v>
      </c>
      <c r="U86" s="62"/>
      <c r="V86" s="62">
        <v>750000</v>
      </c>
      <c r="W86" s="175" t="s">
        <v>39</v>
      </c>
      <c r="X86" s="49">
        <f>SUM(R86:U86)+O86</f>
        <v>0</v>
      </c>
      <c r="Y86" s="50">
        <f t="shared" si="15"/>
        <v>1158992.013</v>
      </c>
      <c r="AA86" s="13">
        <v>1655702.87571429</v>
      </c>
      <c r="AC86" s="320" t="s">
        <v>266</v>
      </c>
    </row>
    <row r="87" spans="1:29" s="212" customFormat="1" ht="110.25" customHeight="1" x14ac:dyDescent="0.25">
      <c r="A87" s="277"/>
      <c r="B87" s="51" t="s">
        <v>367</v>
      </c>
      <c r="C87" s="51" t="s">
        <v>368</v>
      </c>
      <c r="D87" s="204" t="s">
        <v>369</v>
      </c>
      <c r="E87" s="205">
        <v>3283810.7035000003</v>
      </c>
      <c r="F87" s="112">
        <v>3283810.7035000003</v>
      </c>
      <c r="G87" s="97"/>
      <c r="H87" s="98" t="s">
        <v>351</v>
      </c>
      <c r="I87" s="57"/>
      <c r="J87" s="98" t="s">
        <v>370</v>
      </c>
      <c r="K87" s="135" t="s">
        <v>371</v>
      </c>
      <c r="L87" s="124" t="s">
        <v>372</v>
      </c>
      <c r="M87" s="70"/>
      <c r="N87" s="71"/>
      <c r="O87" s="60"/>
      <c r="P87" s="206"/>
      <c r="Q87" s="62" t="s">
        <v>38</v>
      </c>
      <c r="R87" s="68"/>
      <c r="S87" s="62"/>
      <c r="T87" s="68" t="s">
        <v>38</v>
      </c>
      <c r="U87" s="68" t="s">
        <v>38</v>
      </c>
      <c r="V87" s="62">
        <v>1650000</v>
      </c>
      <c r="W87" s="175" t="s">
        <v>39</v>
      </c>
      <c r="X87" s="65">
        <f>SUM(Q87:U87)+O87</f>
        <v>0</v>
      </c>
      <c r="Y87" s="50">
        <f t="shared" si="15"/>
        <v>3283810.7035000003</v>
      </c>
      <c r="Z87" s="210">
        <f>1172789.53696429/2</f>
        <v>586394.76848214504</v>
      </c>
      <c r="AA87" s="211">
        <v>4691277.8272557911</v>
      </c>
      <c r="AC87" s="320"/>
    </row>
    <row r="88" spans="1:29" ht="116.25" customHeight="1" x14ac:dyDescent="0.25">
      <c r="A88" s="277"/>
      <c r="B88" s="51" t="s">
        <v>373</v>
      </c>
      <c r="C88" s="51" t="s">
        <v>374</v>
      </c>
      <c r="D88" s="204" t="s">
        <v>375</v>
      </c>
      <c r="E88" s="205">
        <v>1390790.4155999999</v>
      </c>
      <c r="F88" s="112">
        <v>1390790.4155999999</v>
      </c>
      <c r="G88" s="97"/>
      <c r="H88" s="98" t="s">
        <v>285</v>
      </c>
      <c r="I88" s="57"/>
      <c r="J88" s="98" t="s">
        <v>376</v>
      </c>
      <c r="K88" s="135" t="s">
        <v>377</v>
      </c>
      <c r="L88" s="124" t="s">
        <v>273</v>
      </c>
      <c r="M88" s="70"/>
      <c r="N88" s="71"/>
      <c r="O88" s="60"/>
      <c r="P88" s="206"/>
      <c r="Q88" s="137"/>
      <c r="R88" s="68" t="s">
        <v>38</v>
      </c>
      <c r="S88" s="62"/>
      <c r="T88" s="68" t="s">
        <v>38</v>
      </c>
      <c r="U88" s="62"/>
      <c r="V88" s="62">
        <v>1200000</v>
      </c>
      <c r="W88" s="175" t="s">
        <v>378</v>
      </c>
      <c r="X88" s="49">
        <f>SUM(Q88:U88)+O88</f>
        <v>0</v>
      </c>
      <c r="Y88" s="50">
        <f t="shared" si="15"/>
        <v>1390790.4155999999</v>
      </c>
      <c r="AA88" s="13">
        <v>1986790.0065394286</v>
      </c>
      <c r="AC88" s="121" t="s">
        <v>190</v>
      </c>
    </row>
    <row r="89" spans="1:29" ht="45.75" customHeight="1" x14ac:dyDescent="0.25">
      <c r="A89" s="277"/>
      <c r="B89" s="51" t="s">
        <v>379</v>
      </c>
      <c r="C89" s="51" t="s">
        <v>380</v>
      </c>
      <c r="D89" s="204" t="s">
        <v>381</v>
      </c>
      <c r="E89" s="205">
        <v>2553491.2030415996</v>
      </c>
      <c r="F89" s="112">
        <v>2553491.2030415996</v>
      </c>
      <c r="G89" s="97"/>
      <c r="H89" s="98" t="s">
        <v>234</v>
      </c>
      <c r="I89" s="57"/>
      <c r="J89" s="98" t="s">
        <v>382</v>
      </c>
      <c r="K89" s="135" t="s">
        <v>383</v>
      </c>
      <c r="L89" s="124"/>
      <c r="M89" s="70"/>
      <c r="N89" s="71"/>
      <c r="O89" s="60"/>
      <c r="P89" s="206"/>
      <c r="Q89" s="62"/>
      <c r="R89" s="68" t="s">
        <v>38</v>
      </c>
      <c r="S89" s="62"/>
      <c r="T89" s="68" t="s">
        <v>38</v>
      </c>
      <c r="U89" s="68" t="s">
        <v>38</v>
      </c>
      <c r="V89" s="62">
        <f>ROUND(1200000+AD89,-2)</f>
        <v>1200000</v>
      </c>
      <c r="W89" s="175" t="s">
        <v>384</v>
      </c>
      <c r="X89" s="49">
        <f>SUM(Q89:U89)+O89</f>
        <v>0</v>
      </c>
      <c r="Y89" s="50">
        <f t="shared" si="15"/>
        <v>2553491.2030415996</v>
      </c>
      <c r="Z89" s="12">
        <f>851163.7343472</f>
        <v>851163.73434720002</v>
      </c>
      <c r="AA89" s="13">
        <v>3404514.0719592478</v>
      </c>
      <c r="AC89" s="121" t="s">
        <v>242</v>
      </c>
    </row>
    <row r="90" spans="1:29" ht="64.5" customHeight="1" x14ac:dyDescent="0.25">
      <c r="A90" s="277"/>
      <c r="B90" s="51" t="s">
        <v>385</v>
      </c>
      <c r="C90" s="51" t="s">
        <v>386</v>
      </c>
      <c r="D90" s="204" t="s">
        <v>387</v>
      </c>
      <c r="E90" s="205">
        <v>1738488.0194999999</v>
      </c>
      <c r="F90" s="112">
        <v>1738488.0194999999</v>
      </c>
      <c r="G90" s="97"/>
      <c r="H90" s="98" t="s">
        <v>160</v>
      </c>
      <c r="I90" s="57"/>
      <c r="J90" s="98" t="s">
        <v>388</v>
      </c>
      <c r="K90" s="135" t="s">
        <v>389</v>
      </c>
      <c r="L90" s="124"/>
      <c r="M90" s="70"/>
      <c r="N90" s="71"/>
      <c r="O90" s="60"/>
      <c r="P90" s="206"/>
      <c r="Q90" s="137"/>
      <c r="R90" s="68" t="s">
        <v>38</v>
      </c>
      <c r="S90" s="62"/>
      <c r="T90" s="68" t="s">
        <v>38</v>
      </c>
      <c r="U90" s="62"/>
      <c r="V90" s="62">
        <v>800000</v>
      </c>
      <c r="W90" s="175" t="s">
        <v>39</v>
      </c>
      <c r="X90" s="49">
        <f>SUM(Q90:U90)+O90</f>
        <v>0</v>
      </c>
      <c r="Y90" s="65">
        <f t="shared" si="15"/>
        <v>1738488.0194999999</v>
      </c>
      <c r="AA90" s="13">
        <v>1600168.0857751998</v>
      </c>
      <c r="AC90" s="121" t="s">
        <v>156</v>
      </c>
    </row>
    <row r="91" spans="1:29" ht="87.75" customHeight="1" thickBot="1" x14ac:dyDescent="0.3">
      <c r="A91" s="277"/>
      <c r="B91" s="51" t="s">
        <v>390</v>
      </c>
      <c r="C91" s="51" t="s">
        <v>391</v>
      </c>
      <c r="D91" s="213" t="s">
        <v>392</v>
      </c>
      <c r="E91" s="205">
        <v>3090645.3680000002</v>
      </c>
      <c r="F91" s="112">
        <v>3090645.3680000002</v>
      </c>
      <c r="G91" s="97">
        <f>[1]Foglio1!$U$140</f>
        <v>590586.02</v>
      </c>
      <c r="H91" s="98" t="s">
        <v>351</v>
      </c>
      <c r="I91" s="57"/>
      <c r="J91" s="98" t="s">
        <v>393</v>
      </c>
      <c r="K91" s="135" t="s">
        <v>394</v>
      </c>
      <c r="L91" s="124" t="s">
        <v>265</v>
      </c>
      <c r="M91" s="214" t="s">
        <v>395</v>
      </c>
      <c r="N91" s="215">
        <v>42809</v>
      </c>
      <c r="O91" s="60">
        <v>1350000</v>
      </c>
      <c r="P91" s="206"/>
      <c r="Q91" s="68"/>
      <c r="R91" s="68" t="s">
        <v>38</v>
      </c>
      <c r="S91" s="62"/>
      <c r="T91" s="68" t="s">
        <v>38</v>
      </c>
      <c r="U91" s="68" t="s">
        <v>38</v>
      </c>
      <c r="V91" s="60">
        <v>1350000</v>
      </c>
      <c r="W91" s="175" t="s">
        <v>396</v>
      </c>
      <c r="X91" s="49">
        <f>SUM(Q91:U91)+O91</f>
        <v>1350000</v>
      </c>
      <c r="Y91" s="50">
        <f t="shared" si="15"/>
        <v>1150059.3480000002</v>
      </c>
      <c r="AA91" s="13">
        <v>3861149.3615000001</v>
      </c>
    </row>
    <row r="92" spans="1:29" s="87" customFormat="1" ht="27" customHeight="1" thickBot="1" x14ac:dyDescent="0.3">
      <c r="A92" s="278"/>
      <c r="B92" s="72"/>
      <c r="C92" s="72"/>
      <c r="D92" s="216" t="s">
        <v>397</v>
      </c>
      <c r="E92" s="217">
        <f>SUM(E84:E91)</f>
        <v>24999303.188141599</v>
      </c>
      <c r="F92" s="115">
        <f>SUM(F84:F91)</f>
        <v>24999303.188141599</v>
      </c>
      <c r="G92" s="103">
        <f>SUM(G84:G91)</f>
        <v>847589.13</v>
      </c>
      <c r="H92" s="104"/>
      <c r="I92" s="78"/>
      <c r="J92" s="78"/>
      <c r="K92" s="141"/>
      <c r="L92" s="126"/>
      <c r="M92" s="79"/>
      <c r="N92" s="80"/>
      <c r="O92" s="142">
        <f t="shared" ref="O92" si="16">SUM(O84:O91)</f>
        <v>1350000</v>
      </c>
      <c r="P92" s="218"/>
      <c r="Q92" s="130"/>
      <c r="R92" s="130"/>
      <c r="S92" s="130"/>
      <c r="T92" s="130"/>
      <c r="U92" s="130"/>
      <c r="V92" s="130"/>
      <c r="W92" s="184"/>
      <c r="X92" s="49"/>
      <c r="Y92" s="50"/>
      <c r="AA92" s="88"/>
    </row>
    <row r="93" spans="1:29" ht="45" customHeight="1" x14ac:dyDescent="0.25">
      <c r="A93" s="276" t="s">
        <v>398</v>
      </c>
      <c r="B93" s="33" t="s">
        <v>399</v>
      </c>
      <c r="C93" s="33" t="s">
        <v>400</v>
      </c>
      <c r="D93" s="34" t="s">
        <v>401</v>
      </c>
      <c r="E93" s="108">
        <v>490000.00000000006</v>
      </c>
      <c r="F93" s="108">
        <v>490000.00000000006</v>
      </c>
      <c r="G93" s="91"/>
      <c r="H93" s="92" t="s">
        <v>185</v>
      </c>
      <c r="I93" s="39"/>
      <c r="J93" s="279" t="s">
        <v>402</v>
      </c>
      <c r="K93" s="282" t="s">
        <v>403</v>
      </c>
      <c r="L93" s="146"/>
      <c r="M93" s="219" t="s">
        <v>404</v>
      </c>
      <c r="N93" s="41">
        <v>42521</v>
      </c>
      <c r="O93" s="42">
        <v>490000.00000000006</v>
      </c>
      <c r="P93" s="370" t="s">
        <v>405</v>
      </c>
      <c r="Q93" s="371"/>
      <c r="R93" s="371"/>
      <c r="S93" s="371"/>
      <c r="T93" s="371"/>
      <c r="U93" s="372"/>
      <c r="V93" s="111">
        <v>490000.00000000006</v>
      </c>
      <c r="W93" s="331" t="s">
        <v>406</v>
      </c>
      <c r="X93" s="49">
        <f>SUM(Q93:U93)+O93</f>
        <v>490000.00000000006</v>
      </c>
      <c r="Y93" s="65">
        <f>F93-(X93+G93)</f>
        <v>0</v>
      </c>
      <c r="AA93" s="13">
        <v>490000.00000000006</v>
      </c>
      <c r="AC93" s="320" t="s">
        <v>407</v>
      </c>
    </row>
    <row r="94" spans="1:29" ht="45" customHeight="1" x14ac:dyDescent="0.25">
      <c r="A94" s="277"/>
      <c r="B94" s="51" t="s">
        <v>408</v>
      </c>
      <c r="C94" s="51" t="s">
        <v>409</v>
      </c>
      <c r="D94" s="52" t="s">
        <v>410</v>
      </c>
      <c r="E94" s="112">
        <v>46400022.881174371</v>
      </c>
      <c r="F94" s="112">
        <v>46400022.881174371</v>
      </c>
      <c r="G94" s="97"/>
      <c r="H94" s="98" t="s">
        <v>185</v>
      </c>
      <c r="I94" s="57"/>
      <c r="J94" s="280"/>
      <c r="K94" s="283"/>
      <c r="L94" s="124"/>
      <c r="M94" s="220" t="s">
        <v>404</v>
      </c>
      <c r="N94" s="67">
        <v>42521</v>
      </c>
      <c r="O94" s="60">
        <v>46400022.881174371</v>
      </c>
      <c r="P94" s="373"/>
      <c r="Q94" s="374"/>
      <c r="R94" s="374"/>
      <c r="S94" s="374"/>
      <c r="T94" s="374"/>
      <c r="U94" s="375"/>
      <c r="V94" s="114">
        <v>46400022.881174371</v>
      </c>
      <c r="W94" s="321"/>
      <c r="X94" s="49">
        <f>SUM(Q94:U94)+O94</f>
        <v>46400022.881174371</v>
      </c>
      <c r="Y94" s="65">
        <f>F94-(X94+G94)</f>
        <v>0</v>
      </c>
      <c r="AA94" s="13">
        <v>46400022.881174371</v>
      </c>
      <c r="AC94" s="320"/>
    </row>
    <row r="95" spans="1:29" ht="33.75" customHeight="1" x14ac:dyDescent="0.25">
      <c r="A95" s="277"/>
      <c r="B95" s="51" t="s">
        <v>411</v>
      </c>
      <c r="C95" s="51" t="s">
        <v>412</v>
      </c>
      <c r="D95" s="52" t="s">
        <v>413</v>
      </c>
      <c r="E95" s="112">
        <v>1531200.7547487542</v>
      </c>
      <c r="F95" s="112">
        <v>1531200.7547487542</v>
      </c>
      <c r="G95" s="97"/>
      <c r="H95" s="98" t="s">
        <v>185</v>
      </c>
      <c r="I95" s="57"/>
      <c r="J95" s="280"/>
      <c r="K95" s="283"/>
      <c r="L95" s="124"/>
      <c r="M95" s="220" t="s">
        <v>404</v>
      </c>
      <c r="N95" s="67">
        <v>42521</v>
      </c>
      <c r="O95" s="60">
        <v>1531200.7547487542</v>
      </c>
      <c r="P95" s="373"/>
      <c r="Q95" s="374"/>
      <c r="R95" s="374"/>
      <c r="S95" s="374"/>
      <c r="T95" s="374"/>
      <c r="U95" s="375"/>
      <c r="V95" s="114">
        <v>1531200.7547487542</v>
      </c>
      <c r="W95" s="321"/>
      <c r="X95" s="49">
        <f>SUM(Q95:U95)+O95</f>
        <v>1531200.7547487542</v>
      </c>
      <c r="Y95" s="65">
        <f>F95-(X95+G95)</f>
        <v>0</v>
      </c>
      <c r="AA95" s="13">
        <v>1531200.7547487542</v>
      </c>
      <c r="AC95" s="320"/>
    </row>
    <row r="96" spans="1:29" ht="46.5" customHeight="1" x14ac:dyDescent="0.25">
      <c r="A96" s="277"/>
      <c r="B96" s="51" t="s">
        <v>414</v>
      </c>
      <c r="C96" s="51" t="s">
        <v>415</v>
      </c>
      <c r="D96" s="52" t="s">
        <v>416</v>
      </c>
      <c r="E96" s="112">
        <v>11600005.717793593</v>
      </c>
      <c r="F96" s="112">
        <v>11600005.717793593</v>
      </c>
      <c r="G96" s="97"/>
      <c r="H96" s="98" t="s">
        <v>185</v>
      </c>
      <c r="I96" s="57"/>
      <c r="J96" s="280"/>
      <c r="K96" s="283"/>
      <c r="L96" s="124"/>
      <c r="M96" s="220" t="s">
        <v>404</v>
      </c>
      <c r="N96" s="67">
        <v>42521</v>
      </c>
      <c r="O96" s="60">
        <v>11600005.720000001</v>
      </c>
      <c r="P96" s="373"/>
      <c r="Q96" s="374"/>
      <c r="R96" s="374"/>
      <c r="S96" s="374"/>
      <c r="T96" s="374"/>
      <c r="U96" s="375"/>
      <c r="V96" s="114">
        <v>11600005.720000001</v>
      </c>
      <c r="W96" s="321"/>
      <c r="X96" s="49">
        <f>SUM(Q96:U96)+O96</f>
        <v>11600005.720000001</v>
      </c>
      <c r="Y96" s="50">
        <f>F96-(X96+G96)</f>
        <v>-2.2064074873924255E-3</v>
      </c>
      <c r="AA96" s="13">
        <v>11600005.720000001</v>
      </c>
      <c r="AC96" s="320"/>
    </row>
    <row r="97" spans="1:29" s="87" customFormat="1" ht="24.75" customHeight="1" thickBot="1" x14ac:dyDescent="0.3">
      <c r="A97" s="278"/>
      <c r="B97" s="72"/>
      <c r="C97" s="72"/>
      <c r="D97" s="73" t="s">
        <v>417</v>
      </c>
      <c r="E97" s="115">
        <f>SUM(E93:E96)</f>
        <v>60021229.353716716</v>
      </c>
      <c r="F97" s="115">
        <f t="shared" ref="F97" si="17">SUM(F93:F96)</f>
        <v>60021229.353716716</v>
      </c>
      <c r="G97" s="103">
        <f>[1]Foglio1!$U$147</f>
        <v>38691.58</v>
      </c>
      <c r="H97" s="104"/>
      <c r="I97" s="78"/>
      <c r="J97" s="104"/>
      <c r="K97" s="221"/>
      <c r="L97" s="222"/>
      <c r="M97" s="223"/>
      <c r="N97" s="224"/>
      <c r="O97" s="142">
        <f t="shared" ref="O97" si="18">SUM(O93:O96)</f>
        <v>60021229.355923124</v>
      </c>
      <c r="P97" s="376"/>
      <c r="Q97" s="377"/>
      <c r="R97" s="377"/>
      <c r="S97" s="377"/>
      <c r="T97" s="377"/>
      <c r="U97" s="378"/>
      <c r="V97" s="132"/>
      <c r="W97" s="360"/>
      <c r="X97" s="49"/>
      <c r="Y97" s="50"/>
      <c r="AA97" s="88"/>
    </row>
    <row r="98" spans="1:29" ht="63.75" customHeight="1" thickBot="1" x14ac:dyDescent="0.3">
      <c r="A98" s="225" t="s">
        <v>418</v>
      </c>
      <c r="B98" s="226"/>
      <c r="C98" s="226"/>
      <c r="D98" s="227" t="s">
        <v>419</v>
      </c>
      <c r="E98" s="228">
        <v>19316533.550000001</v>
      </c>
      <c r="F98" s="228">
        <v>19316533.550000001</v>
      </c>
      <c r="G98" s="229">
        <f>[1]Foglio1!$U$150</f>
        <v>541414.84</v>
      </c>
      <c r="H98" s="230"/>
      <c r="I98" s="231"/>
      <c r="J98" s="232"/>
      <c r="K98" s="233"/>
      <c r="L98" s="234"/>
      <c r="M98" s="235"/>
      <c r="N98" s="235"/>
      <c r="O98" s="236"/>
      <c r="P98" s="385" t="s">
        <v>420</v>
      </c>
      <c r="Q98" s="386"/>
      <c r="R98" s="386"/>
      <c r="S98" s="386"/>
      <c r="T98" s="386"/>
      <c r="U98" s="386"/>
      <c r="V98" s="386"/>
      <c r="W98" s="387"/>
      <c r="X98" s="49">
        <f>SUM(Q98:U98)+O98</f>
        <v>0</v>
      </c>
      <c r="Y98" s="65">
        <f>F98-(X98+G98)</f>
        <v>18775118.710000001</v>
      </c>
      <c r="AA98" s="13">
        <v>0</v>
      </c>
    </row>
    <row r="99" spans="1:29" ht="39" customHeight="1" x14ac:dyDescent="0.25">
      <c r="A99" s="237" t="s">
        <v>421</v>
      </c>
      <c r="B99" s="33"/>
      <c r="C99" s="33"/>
      <c r="D99" s="34" t="s">
        <v>422</v>
      </c>
      <c r="E99" s="108">
        <v>7200000</v>
      </c>
      <c r="F99" s="108">
        <v>7200000</v>
      </c>
      <c r="G99" s="91">
        <f>[1]Foglio1!$U$152</f>
        <v>6743512.4399999995</v>
      </c>
      <c r="H99" s="92"/>
      <c r="I99" s="39"/>
      <c r="J99" s="39"/>
      <c r="K99" s="238"/>
      <c r="L99" s="239"/>
      <c r="M99" s="48"/>
      <c r="N99" s="48"/>
      <c r="O99" s="240"/>
      <c r="P99" s="388" t="s">
        <v>423</v>
      </c>
      <c r="Q99" s="389"/>
      <c r="R99" s="389"/>
      <c r="S99" s="389"/>
      <c r="T99" s="389"/>
      <c r="U99" s="389"/>
      <c r="V99" s="389"/>
      <c r="W99" s="390"/>
      <c r="X99" s="49">
        <f>SUM(Q99:U99)+O99</f>
        <v>0</v>
      </c>
      <c r="Y99" s="65">
        <f>F99-(X99+G99)</f>
        <v>456487.56000000052</v>
      </c>
      <c r="AA99" s="13">
        <v>0</v>
      </c>
    </row>
    <row r="100" spans="1:29" ht="32.25" customHeight="1" thickBot="1" x14ac:dyDescent="0.3">
      <c r="A100" s="241" t="s">
        <v>424</v>
      </c>
      <c r="B100" s="242"/>
      <c r="C100" s="242"/>
      <c r="D100" s="243" t="s">
        <v>425</v>
      </c>
      <c r="E100" s="244">
        <v>259252</v>
      </c>
      <c r="F100" s="244">
        <f>E100</f>
        <v>259252</v>
      </c>
      <c r="G100" s="245">
        <f>[1]Foglio1!$U$153</f>
        <v>1073626.4099999999</v>
      </c>
      <c r="H100" s="246"/>
      <c r="I100" s="247"/>
      <c r="J100" s="247"/>
      <c r="K100" s="248"/>
      <c r="L100" s="249"/>
      <c r="M100" s="250"/>
      <c r="N100" s="250"/>
      <c r="O100" s="251"/>
      <c r="P100" s="391"/>
      <c r="Q100" s="392"/>
      <c r="R100" s="392"/>
      <c r="S100" s="392"/>
      <c r="T100" s="392"/>
      <c r="U100" s="392"/>
      <c r="V100" s="392"/>
      <c r="W100" s="393"/>
      <c r="X100" s="49">
        <f>SUM(Q100:U100)+O100</f>
        <v>0</v>
      </c>
      <c r="Y100" s="50">
        <f>F100-(X100+G100)</f>
        <v>-814374.40999999992</v>
      </c>
      <c r="AA100" s="13">
        <v>0</v>
      </c>
    </row>
    <row r="101" spans="1:29" s="259" customFormat="1" ht="31.5" customHeight="1" thickBot="1" x14ac:dyDescent="0.3">
      <c r="A101" s="394"/>
      <c r="B101" s="395"/>
      <c r="C101" s="395"/>
      <c r="D101" s="396"/>
      <c r="E101" s="252">
        <f>+E100+E99+E98+E97+E92+E83+E81+E79+E76+E60+E62+E54+E44+E38+E32+E18+E15+E12</f>
        <v>780120594.01999998</v>
      </c>
      <c r="F101" s="252">
        <f>+F100+F99+F98+F97+F92+F83+F81+F79+F76+F60+F62+F54+F44+F38+F32+F18+F15+F12</f>
        <v>780120594.01999998</v>
      </c>
      <c r="G101" s="253">
        <f>+G100+G99+G98+G97+G92+G83+G81+G79+G76+G60+G62+G54+G44+G38+G32+G18+G15+G12</f>
        <v>96356075.109336957</v>
      </c>
      <c r="H101" s="397"/>
      <c r="I101" s="398"/>
      <c r="J101" s="398"/>
      <c r="K101" s="398"/>
      <c r="L101" s="398"/>
      <c r="M101" s="254"/>
      <c r="N101" s="255"/>
      <c r="O101" s="256"/>
      <c r="P101" s="399"/>
      <c r="Q101" s="400"/>
      <c r="R101" s="400"/>
      <c r="S101" s="400"/>
      <c r="T101" s="400"/>
      <c r="U101" s="401"/>
      <c r="V101" s="257"/>
      <c r="W101" s="258"/>
      <c r="X101" s="49">
        <f>SUM(Q101:U101)+O101</f>
        <v>0</v>
      </c>
      <c r="Y101" s="65"/>
      <c r="AA101" s="260">
        <v>663773022.60592628</v>
      </c>
    </row>
    <row r="102" spans="1:29" s="259" customFormat="1" ht="34.5" customHeight="1" x14ac:dyDescent="0.25">
      <c r="A102" s="402" t="s">
        <v>426</v>
      </c>
      <c r="B102" s="403"/>
      <c r="C102" s="403"/>
      <c r="D102" s="403"/>
      <c r="E102" s="403"/>
      <c r="F102" s="403"/>
      <c r="G102" s="403"/>
      <c r="H102" s="403"/>
      <c r="I102" s="403"/>
      <c r="J102" s="403"/>
      <c r="K102" s="403"/>
      <c r="L102" s="403"/>
      <c r="M102" s="403"/>
      <c r="N102" s="403"/>
      <c r="O102" s="403"/>
      <c r="P102" s="403"/>
      <c r="Q102" s="403"/>
      <c r="R102" s="403"/>
      <c r="S102" s="403"/>
      <c r="T102" s="403"/>
      <c r="U102" s="403"/>
      <c r="V102" s="403"/>
      <c r="W102" s="404"/>
      <c r="X102" s="261"/>
      <c r="Y102" s="262"/>
      <c r="Z102" s="263"/>
      <c r="AA102" s="260"/>
      <c r="AB102" s="263"/>
      <c r="AC102" s="263"/>
    </row>
    <row r="103" spans="1:29" s="259" customFormat="1" ht="33" customHeight="1" x14ac:dyDescent="0.25">
      <c r="A103" s="379" t="s">
        <v>427</v>
      </c>
      <c r="B103" s="380"/>
      <c r="C103" s="380"/>
      <c r="D103" s="380"/>
      <c r="E103" s="380"/>
      <c r="F103" s="380"/>
      <c r="G103" s="380"/>
      <c r="H103" s="380"/>
      <c r="I103" s="380"/>
      <c r="J103" s="380"/>
      <c r="K103" s="380"/>
      <c r="L103" s="380"/>
      <c r="M103" s="380"/>
      <c r="N103" s="380"/>
      <c r="O103" s="380"/>
      <c r="P103" s="380"/>
      <c r="Q103" s="380"/>
      <c r="R103" s="380"/>
      <c r="S103" s="380"/>
      <c r="T103" s="380"/>
      <c r="U103" s="380"/>
      <c r="V103" s="380"/>
      <c r="W103" s="381"/>
      <c r="X103" s="261"/>
      <c r="Y103" s="262"/>
      <c r="Z103" s="263"/>
      <c r="AA103" s="260"/>
      <c r="AB103" s="263"/>
      <c r="AC103" s="263"/>
    </row>
    <row r="104" spans="1:29" s="259" customFormat="1" ht="66" customHeight="1" x14ac:dyDescent="0.25">
      <c r="A104" s="379" t="s">
        <v>428</v>
      </c>
      <c r="B104" s="380"/>
      <c r="C104" s="380"/>
      <c r="D104" s="380"/>
      <c r="E104" s="380"/>
      <c r="F104" s="380"/>
      <c r="G104" s="380"/>
      <c r="H104" s="380"/>
      <c r="I104" s="380"/>
      <c r="J104" s="380"/>
      <c r="K104" s="380"/>
      <c r="L104" s="380"/>
      <c r="M104" s="380"/>
      <c r="N104" s="380"/>
      <c r="O104" s="380"/>
      <c r="P104" s="380"/>
      <c r="Q104" s="380"/>
      <c r="R104" s="380"/>
      <c r="S104" s="380"/>
      <c r="T104" s="380"/>
      <c r="U104" s="380"/>
      <c r="V104" s="380"/>
      <c r="W104" s="381"/>
      <c r="X104" s="261"/>
      <c r="Y104" s="262"/>
      <c r="Z104" s="263"/>
      <c r="AA104" s="260"/>
      <c r="AB104" s="263"/>
      <c r="AC104" s="263"/>
    </row>
    <row r="105" spans="1:29" ht="15" customHeight="1" x14ac:dyDescent="0.25">
      <c r="A105" s="379" t="s">
        <v>429</v>
      </c>
      <c r="B105" s="380"/>
      <c r="C105" s="380"/>
      <c r="D105" s="380"/>
      <c r="E105" s="380"/>
      <c r="F105" s="380"/>
      <c r="G105" s="380"/>
      <c r="H105" s="380"/>
      <c r="I105" s="380"/>
      <c r="J105" s="380"/>
      <c r="K105" s="380"/>
      <c r="L105" s="380"/>
      <c r="M105" s="380"/>
      <c r="N105" s="380"/>
      <c r="O105" s="380"/>
      <c r="P105" s="380"/>
      <c r="Q105" s="380"/>
      <c r="R105" s="380"/>
      <c r="S105" s="380"/>
      <c r="T105" s="380"/>
      <c r="U105" s="380"/>
      <c r="V105" s="380"/>
      <c r="W105" s="381"/>
      <c r="Y105" s="264"/>
    </row>
    <row r="106" spans="1:29" ht="15.75" customHeight="1" thickBot="1" x14ac:dyDescent="0.3">
      <c r="A106" s="382"/>
      <c r="B106" s="383"/>
      <c r="C106" s="383"/>
      <c r="D106" s="383"/>
      <c r="E106" s="383"/>
      <c r="F106" s="383"/>
      <c r="G106" s="383"/>
      <c r="H106" s="383"/>
      <c r="I106" s="383"/>
      <c r="J106" s="383"/>
      <c r="K106" s="383"/>
      <c r="L106" s="383"/>
      <c r="M106" s="383"/>
      <c r="N106" s="383"/>
      <c r="O106" s="383"/>
      <c r="P106" s="383"/>
      <c r="Q106" s="383"/>
      <c r="R106" s="383"/>
      <c r="S106" s="383"/>
      <c r="T106" s="383"/>
      <c r="U106" s="383"/>
      <c r="V106" s="383"/>
      <c r="W106" s="384"/>
      <c r="Y106" s="264"/>
    </row>
    <row r="107" spans="1:29" x14ac:dyDescent="0.25">
      <c r="A107" s="12"/>
      <c r="B107" s="12"/>
      <c r="C107" s="12"/>
      <c r="D107" s="12"/>
      <c r="E107" s="12"/>
      <c r="F107" s="12"/>
      <c r="G107" s="265"/>
      <c r="H107" s="266"/>
      <c r="I107" s="8"/>
      <c r="J107" s="8"/>
      <c r="M107" s="265"/>
      <c r="N107" s="265"/>
      <c r="O107" s="267"/>
      <c r="P107" s="267"/>
      <c r="Q107" s="267"/>
      <c r="R107" s="267"/>
      <c r="S107" s="267"/>
      <c r="T107" s="267"/>
      <c r="U107" s="267"/>
      <c r="V107" s="267"/>
      <c r="W107" s="268"/>
      <c r="Y107" s="264"/>
    </row>
    <row r="108" spans="1:29" x14ac:dyDescent="0.25">
      <c r="A108" s="12"/>
      <c r="B108" s="12"/>
      <c r="C108" s="12"/>
      <c r="D108" s="12"/>
      <c r="E108" s="12"/>
      <c r="F108" s="12"/>
      <c r="G108" s="265"/>
      <c r="H108" s="266"/>
      <c r="I108" s="8"/>
      <c r="J108" s="8"/>
      <c r="M108" s="265"/>
      <c r="N108" s="265"/>
      <c r="O108" s="267"/>
      <c r="P108" s="267"/>
      <c r="Q108" s="267"/>
      <c r="R108" s="267"/>
      <c r="S108" s="267"/>
      <c r="T108" s="267"/>
      <c r="U108" s="267"/>
      <c r="V108" s="267"/>
      <c r="W108" s="268"/>
      <c r="Y108" s="264"/>
    </row>
    <row r="109" spans="1:29" x14ac:dyDescent="0.25">
      <c r="A109" s="12"/>
      <c r="B109" s="12"/>
      <c r="C109" s="12"/>
      <c r="D109" s="12"/>
      <c r="E109" s="12"/>
      <c r="F109" s="12"/>
      <c r="G109" s="265"/>
      <c r="H109" s="266"/>
      <c r="I109" s="8"/>
      <c r="J109" s="8"/>
      <c r="M109" s="265"/>
      <c r="N109" s="265"/>
      <c r="O109" s="267"/>
      <c r="P109" s="267"/>
      <c r="Q109" s="267"/>
      <c r="R109" s="267"/>
      <c r="S109" s="267"/>
      <c r="T109" s="267"/>
      <c r="U109" s="267"/>
      <c r="V109" s="267"/>
      <c r="W109" s="268"/>
      <c r="Y109" s="264"/>
    </row>
    <row r="110" spans="1:29" x14ac:dyDescent="0.25">
      <c r="A110" s="12"/>
      <c r="B110" s="12"/>
      <c r="C110" s="12"/>
      <c r="D110" s="12"/>
      <c r="E110" s="12"/>
      <c r="F110" s="12"/>
      <c r="G110" s="265"/>
      <c r="H110" s="266"/>
      <c r="I110" s="8"/>
      <c r="J110" s="8"/>
      <c r="M110" s="265"/>
      <c r="N110" s="265"/>
      <c r="O110" s="267"/>
      <c r="P110" s="267"/>
      <c r="Q110" s="267"/>
      <c r="R110" s="267"/>
      <c r="S110" s="267"/>
      <c r="T110" s="267"/>
      <c r="U110" s="267"/>
      <c r="V110" s="267"/>
      <c r="W110" s="268"/>
      <c r="Y110" s="264"/>
    </row>
    <row r="111" spans="1:29" x14ac:dyDescent="0.25">
      <c r="A111" s="12"/>
      <c r="B111" s="12"/>
      <c r="C111" s="12"/>
      <c r="D111" s="12"/>
      <c r="E111" s="12"/>
      <c r="F111" s="12"/>
      <c r="G111" s="265"/>
      <c r="H111" s="266"/>
      <c r="I111" s="8"/>
      <c r="J111" s="8"/>
      <c r="M111" s="265"/>
      <c r="N111" s="265"/>
      <c r="O111" s="267"/>
      <c r="P111" s="267"/>
      <c r="Q111" s="267"/>
      <c r="R111" s="267"/>
      <c r="S111" s="267"/>
      <c r="T111" s="267"/>
      <c r="U111" s="267"/>
      <c r="V111" s="267"/>
      <c r="W111" s="268"/>
      <c r="Y111" s="264"/>
    </row>
    <row r="112" spans="1:29" x14ac:dyDescent="0.25">
      <c r="A112" s="12"/>
      <c r="B112" s="12"/>
      <c r="C112" s="12"/>
      <c r="D112" s="12"/>
      <c r="E112" s="12"/>
      <c r="F112" s="12"/>
      <c r="G112" s="265"/>
      <c r="H112" s="266"/>
      <c r="I112" s="8"/>
      <c r="J112" s="8"/>
      <c r="M112" s="265"/>
      <c r="N112" s="265"/>
      <c r="O112" s="267"/>
      <c r="P112" s="267"/>
      <c r="Q112" s="267"/>
      <c r="R112" s="267"/>
      <c r="S112" s="267"/>
      <c r="T112" s="267"/>
      <c r="U112" s="267"/>
      <c r="V112" s="267"/>
      <c r="W112" s="268"/>
      <c r="Y112" s="264"/>
    </row>
    <row r="113" spans="1:25" x14ac:dyDescent="0.25">
      <c r="A113" s="12"/>
      <c r="B113" s="12"/>
      <c r="C113" s="12"/>
      <c r="D113" s="12"/>
      <c r="E113" s="12"/>
      <c r="F113" s="12"/>
      <c r="G113" s="265"/>
      <c r="H113" s="266"/>
      <c r="I113" s="8"/>
      <c r="J113" s="8"/>
      <c r="M113" s="265"/>
      <c r="N113" s="265"/>
      <c r="O113" s="267"/>
      <c r="P113" s="267"/>
      <c r="Q113" s="267"/>
      <c r="R113" s="267"/>
      <c r="S113" s="267"/>
      <c r="T113" s="267"/>
      <c r="U113" s="267"/>
      <c r="V113" s="267"/>
      <c r="W113" s="268"/>
      <c r="Y113" s="264"/>
    </row>
    <row r="114" spans="1:25" x14ac:dyDescent="0.25">
      <c r="A114" s="12"/>
      <c r="B114" s="12"/>
      <c r="C114" s="12"/>
      <c r="D114" s="12"/>
      <c r="E114" s="12"/>
      <c r="F114" s="12"/>
      <c r="G114" s="265"/>
      <c r="H114" s="266"/>
      <c r="I114" s="8"/>
      <c r="J114" s="8"/>
      <c r="M114" s="265"/>
      <c r="N114" s="265"/>
      <c r="O114" s="267"/>
      <c r="P114" s="267"/>
      <c r="Q114" s="267"/>
      <c r="R114" s="267"/>
      <c r="S114" s="267"/>
      <c r="T114" s="267"/>
      <c r="U114" s="267"/>
      <c r="V114" s="267"/>
      <c r="W114" s="268"/>
      <c r="Y114" s="264"/>
    </row>
    <row r="115" spans="1:25" x14ac:dyDescent="0.25">
      <c r="A115" s="12"/>
      <c r="B115" s="12"/>
      <c r="C115" s="12"/>
      <c r="D115" s="12"/>
      <c r="E115" s="12"/>
      <c r="F115" s="12"/>
      <c r="G115" s="265"/>
      <c r="H115" s="266"/>
      <c r="I115" s="8"/>
      <c r="J115" s="8"/>
      <c r="M115" s="265"/>
      <c r="N115" s="265"/>
      <c r="O115" s="267"/>
      <c r="P115" s="267"/>
      <c r="Q115" s="267"/>
      <c r="R115" s="267"/>
      <c r="S115" s="267"/>
      <c r="T115" s="267"/>
      <c r="U115" s="267"/>
      <c r="V115" s="267"/>
      <c r="W115" s="268"/>
      <c r="Y115" s="264"/>
    </row>
    <row r="116" spans="1:25" x14ac:dyDescent="0.25">
      <c r="A116" s="12"/>
      <c r="B116" s="12"/>
      <c r="C116" s="12"/>
      <c r="D116" s="12"/>
      <c r="E116" s="12"/>
      <c r="F116" s="12"/>
      <c r="G116" s="265"/>
      <c r="H116" s="266"/>
      <c r="I116" s="8"/>
      <c r="J116" s="8"/>
      <c r="M116" s="265"/>
      <c r="N116" s="265"/>
      <c r="O116" s="267"/>
      <c r="P116" s="267"/>
      <c r="Q116" s="267"/>
      <c r="R116" s="267"/>
      <c r="S116" s="267"/>
      <c r="T116" s="267"/>
      <c r="U116" s="267"/>
      <c r="V116" s="267"/>
      <c r="W116" s="268"/>
      <c r="Y116" s="264"/>
    </row>
    <row r="117" spans="1:25" x14ac:dyDescent="0.25">
      <c r="A117" s="12"/>
      <c r="B117" s="12"/>
      <c r="C117" s="12"/>
      <c r="D117" s="12"/>
      <c r="E117" s="12"/>
      <c r="F117" s="12"/>
      <c r="G117" s="265"/>
      <c r="H117" s="266"/>
      <c r="I117" s="8"/>
      <c r="J117" s="8"/>
      <c r="M117" s="265"/>
      <c r="N117" s="265"/>
      <c r="O117" s="267"/>
      <c r="P117" s="267"/>
      <c r="Q117" s="267"/>
      <c r="R117" s="267"/>
      <c r="S117" s="267"/>
      <c r="T117" s="267"/>
      <c r="U117" s="267"/>
      <c r="V117" s="267"/>
      <c r="W117" s="268"/>
      <c r="Y117" s="264"/>
    </row>
    <row r="118" spans="1:25" x14ac:dyDescent="0.25">
      <c r="A118" s="12"/>
      <c r="B118" s="12"/>
      <c r="C118" s="12"/>
      <c r="D118" s="12"/>
      <c r="E118" s="12"/>
      <c r="F118" s="12"/>
      <c r="G118" s="265"/>
      <c r="H118" s="266"/>
      <c r="I118" s="8"/>
      <c r="J118" s="8"/>
      <c r="M118" s="265"/>
      <c r="N118" s="265"/>
      <c r="O118" s="267"/>
      <c r="P118" s="267"/>
      <c r="Q118" s="267"/>
      <c r="R118" s="267"/>
      <c r="S118" s="267"/>
      <c r="T118" s="267"/>
      <c r="U118" s="267"/>
      <c r="V118" s="267"/>
      <c r="W118" s="268"/>
      <c r="Y118" s="264"/>
    </row>
    <row r="119" spans="1:25" x14ac:dyDescent="0.25">
      <c r="A119" s="12"/>
      <c r="B119" s="12"/>
      <c r="C119" s="12"/>
      <c r="D119" s="12"/>
      <c r="E119" s="12"/>
      <c r="F119" s="12"/>
      <c r="G119" s="265"/>
      <c r="H119" s="266"/>
      <c r="I119" s="8"/>
      <c r="J119" s="8"/>
      <c r="M119" s="265"/>
      <c r="N119" s="265"/>
      <c r="O119" s="267"/>
      <c r="P119" s="267"/>
      <c r="Q119" s="267"/>
      <c r="R119" s="267"/>
      <c r="S119" s="267"/>
      <c r="T119" s="267"/>
      <c r="U119" s="267"/>
      <c r="V119" s="267"/>
      <c r="W119" s="268"/>
      <c r="Y119" s="264"/>
    </row>
  </sheetData>
  <mergeCells count="127">
    <mergeCell ref="A1:E1"/>
    <mergeCell ref="A3:D3"/>
    <mergeCell ref="A103:W103"/>
    <mergeCell ref="A104:W104"/>
    <mergeCell ref="A105:W106"/>
    <mergeCell ref="P98:W98"/>
    <mergeCell ref="P99:W100"/>
    <mergeCell ref="A101:D101"/>
    <mergeCell ref="H101:L101"/>
    <mergeCell ref="P101:U101"/>
    <mergeCell ref="A102:W102"/>
    <mergeCell ref="AC82:AC83"/>
    <mergeCell ref="A84:A92"/>
    <mergeCell ref="AC84:AC85"/>
    <mergeCell ref="AC86:AC87"/>
    <mergeCell ref="A93:A97"/>
    <mergeCell ref="J93:J96"/>
    <mergeCell ref="K93:K96"/>
    <mergeCell ref="P93:U97"/>
    <mergeCell ref="W93:W97"/>
    <mergeCell ref="AC93:AC96"/>
    <mergeCell ref="A82:A83"/>
    <mergeCell ref="J82:J83"/>
    <mergeCell ref="K82:K83"/>
    <mergeCell ref="L82:L83"/>
    <mergeCell ref="P82:U83"/>
    <mergeCell ref="W82:W83"/>
    <mergeCell ref="AC77:AC78"/>
    <mergeCell ref="A80:A81"/>
    <mergeCell ref="J80:J81"/>
    <mergeCell ref="K80:K81"/>
    <mergeCell ref="L80:L81"/>
    <mergeCell ref="P80:U81"/>
    <mergeCell ref="W80:W81"/>
    <mergeCell ref="AC80:AC81"/>
    <mergeCell ref="A77:A79"/>
    <mergeCell ref="J77:J79"/>
    <mergeCell ref="K77:K79"/>
    <mergeCell ref="L77:L79"/>
    <mergeCell ref="P77:U79"/>
    <mergeCell ref="W77:W79"/>
    <mergeCell ref="AC63:AC71"/>
    <mergeCell ref="P64:U71"/>
    <mergeCell ref="W70:W71"/>
    <mergeCell ref="K72:K76"/>
    <mergeCell ref="L72:L76"/>
    <mergeCell ref="P72:U72"/>
    <mergeCell ref="P73:U73"/>
    <mergeCell ref="AC73:AC75"/>
    <mergeCell ref="P74:U74"/>
    <mergeCell ref="P76:U76"/>
    <mergeCell ref="A63:A76"/>
    <mergeCell ref="J63:J76"/>
    <mergeCell ref="K63:K71"/>
    <mergeCell ref="L63:L71"/>
    <mergeCell ref="P63:U63"/>
    <mergeCell ref="W63:W69"/>
    <mergeCell ref="A45:A49"/>
    <mergeCell ref="A50:A54"/>
    <mergeCell ref="A55:A60"/>
    <mergeCell ref="W55:W59"/>
    <mergeCell ref="AC56:AC58"/>
    <mergeCell ref="A61:A62"/>
    <mergeCell ref="J61:J62"/>
    <mergeCell ref="K61:K62"/>
    <mergeCell ref="L61:L62"/>
    <mergeCell ref="J36:J37"/>
    <mergeCell ref="K36:K37"/>
    <mergeCell ref="L36:L37"/>
    <mergeCell ref="A39:A44"/>
    <mergeCell ref="J39:J44"/>
    <mergeCell ref="AC39:AC40"/>
    <mergeCell ref="K41:K43"/>
    <mergeCell ref="L41:L43"/>
    <mergeCell ref="W41:W43"/>
    <mergeCell ref="AC42:AC43"/>
    <mergeCell ref="K27:K30"/>
    <mergeCell ref="L27:L30"/>
    <mergeCell ref="W27:W30"/>
    <mergeCell ref="AC30:AC31"/>
    <mergeCell ref="K31:K32"/>
    <mergeCell ref="A33:A38"/>
    <mergeCell ref="J33:J35"/>
    <mergeCell ref="K33:K34"/>
    <mergeCell ref="L33:L34"/>
    <mergeCell ref="W33:W37"/>
    <mergeCell ref="A19:A32"/>
    <mergeCell ref="J19:J32"/>
    <mergeCell ref="K19:K22"/>
    <mergeCell ref="L19:L22"/>
    <mergeCell ref="W20:W22"/>
    <mergeCell ref="AC20:AC22"/>
    <mergeCell ref="K23:K26"/>
    <mergeCell ref="L23:L26"/>
    <mergeCell ref="W23:W26"/>
    <mergeCell ref="AC24:AC26"/>
    <mergeCell ref="A16:A18"/>
    <mergeCell ref="J16:J18"/>
    <mergeCell ref="K16:K18"/>
    <mergeCell ref="L16:L18"/>
    <mergeCell ref="W16:W17"/>
    <mergeCell ref="AC16:AC17"/>
    <mergeCell ref="AC8:AC11"/>
    <mergeCell ref="W9:W11"/>
    <mergeCell ref="A13:A15"/>
    <mergeCell ref="J13:J15"/>
    <mergeCell ref="K13:K15"/>
    <mergeCell ref="L13:L15"/>
    <mergeCell ref="P13:W15"/>
    <mergeCell ref="AC13:AC15"/>
    <mergeCell ref="H6:I7"/>
    <mergeCell ref="J6:J7"/>
    <mergeCell ref="X6:X7"/>
    <mergeCell ref="Y6:Y7"/>
    <mergeCell ref="A8:A12"/>
    <mergeCell ref="J8:J12"/>
    <mergeCell ref="K8:K12"/>
    <mergeCell ref="L8:L12"/>
    <mergeCell ref="A5:A7"/>
    <mergeCell ref="B5:B7"/>
    <mergeCell ref="C5:C7"/>
    <mergeCell ref="D5:D7"/>
    <mergeCell ref="E5:G6"/>
    <mergeCell ref="M5:O6"/>
    <mergeCell ref="P5:U6"/>
    <mergeCell ref="V5:V7"/>
    <mergeCell ref="W5:W7"/>
  </mergeCells>
  <printOptions horizontalCentered="1" verticalCentered="1"/>
  <pageMargins left="0.15748031496062992" right="7.874015748031496E-2" top="0.47244094488188981" bottom="0.39370078740157483" header="0.31496062992125984" footer="0.31496062992125984"/>
  <pageSetup paperSize="9" scale="60" orientation="landscape" r:id="rId1"/>
  <rowBreaks count="8" manualBreakCount="8">
    <brk id="23" max="22" man="1"/>
    <brk id="36" max="22" man="1"/>
    <brk id="46" max="22" man="1"/>
    <brk id="49" max="22" man="1"/>
    <brk id="54" max="22" man="1"/>
    <brk id="69" max="22" man="1"/>
    <brk id="81" max="22" man="1"/>
    <brk id="90" max="22"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Programma Bandi</vt:lpstr>
      <vt:lpstr>'Programma Bandi'!Area_stampa</vt:lpstr>
      <vt:lpstr>'Programma Bandi'!Titoli_stampa</vt:lpstr>
    </vt:vector>
  </TitlesOfParts>
  <Company>Regione Lazio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Michele Sardilli</dc:creator>
  <cp:lastModifiedBy>Michele Sardilli</cp:lastModifiedBy>
  <cp:lastPrinted>2017-05-18T10:17:47Z</cp:lastPrinted>
  <dcterms:created xsi:type="dcterms:W3CDTF">2017-04-06T10:39:30Z</dcterms:created>
  <dcterms:modified xsi:type="dcterms:W3CDTF">2017-05-18T10:17:50Z</dcterms:modified>
</cp:coreProperties>
</file>